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65" windowWidth="28320" windowHeight="16185" tabRatio="942" activeTab="0"/>
  </bookViews>
  <sheets>
    <sheet name="WRPF Народный 1 вес ДК" sheetId="1" r:id="rId1"/>
    <sheet name="WRPF Народный 1 вес" sheetId="2" r:id="rId2"/>
    <sheet name="WRPF Народный 1_2 веса ДК" sheetId="3" r:id="rId3"/>
    <sheet name="WRPF Народный 1_2 веса" sheetId="4" r:id="rId4"/>
  </sheets>
  <definedNames/>
  <calcPr fullCalcOnLoad="1"/>
</workbook>
</file>

<file path=xl/sharedStrings.xml><?xml version="1.0" encoding="utf-8"?>
<sst xmlns="http://schemas.openxmlformats.org/spreadsheetml/2006/main" count="336" uniqueCount="176">
  <si>
    <t>Место</t>
  </si>
  <si>
    <t>ФИО</t>
  </si>
  <si>
    <t>Возрастная группа
Дата рождения/Возраст</t>
  </si>
  <si>
    <t>Собственный 
вес</t>
  </si>
  <si>
    <t>Город/Страна</t>
  </si>
  <si>
    <t>Очки</t>
  </si>
  <si>
    <t>Тренер</t>
  </si>
  <si>
    <t>1</t>
  </si>
  <si>
    <t>90,0</t>
  </si>
  <si>
    <t>92,5</t>
  </si>
  <si>
    <t>95,0</t>
  </si>
  <si>
    <t>42,5</t>
  </si>
  <si>
    <t xml:space="preserve">RUS/Москва </t>
  </si>
  <si>
    <t>80,0</t>
  </si>
  <si>
    <t>85,0</t>
  </si>
  <si>
    <t>47,5</t>
  </si>
  <si>
    <t/>
  </si>
  <si>
    <t>70,0</t>
  </si>
  <si>
    <t>32,5</t>
  </si>
  <si>
    <t>35,0</t>
  </si>
  <si>
    <t>87,5</t>
  </si>
  <si>
    <t>ВЕСОВАЯ КАТЕГОРИЯ   56</t>
  </si>
  <si>
    <t xml:space="preserve">Самостоятельно </t>
  </si>
  <si>
    <t>2</t>
  </si>
  <si>
    <t>37,5</t>
  </si>
  <si>
    <t>ВЕСОВАЯ КАТЕГОРИЯ   60</t>
  </si>
  <si>
    <t>60,0</t>
  </si>
  <si>
    <t>125,0</t>
  </si>
  <si>
    <t>3</t>
  </si>
  <si>
    <t>59,90</t>
  </si>
  <si>
    <t>105,0</t>
  </si>
  <si>
    <t>ВЕСОВАЯ КАТЕГОРИЯ   67.5</t>
  </si>
  <si>
    <t>62,5</t>
  </si>
  <si>
    <t>67,50</t>
  </si>
  <si>
    <t xml:space="preserve">RUS/Нижний Новгород </t>
  </si>
  <si>
    <t>75,0</t>
  </si>
  <si>
    <t>66,00</t>
  </si>
  <si>
    <t>ВЕСОВАЯ КАТЕГОРИЯ   90</t>
  </si>
  <si>
    <t>40,0</t>
  </si>
  <si>
    <t>67,5</t>
  </si>
  <si>
    <t>ВЕСОВАЯ КАТЕГОРИЯ   75</t>
  </si>
  <si>
    <t>102,5</t>
  </si>
  <si>
    <t>ВЕСОВАЯ КАТЕГОРИЯ   82.5</t>
  </si>
  <si>
    <t>81,80</t>
  </si>
  <si>
    <t>ВЕСОВАЯ КАТЕГОРИЯ   100</t>
  </si>
  <si>
    <t>ВЕСОВАЯ КАТЕГОРИЯ   110</t>
  </si>
  <si>
    <t>ВЕСОВАЯ КАТЕГОРИЯ   125</t>
  </si>
  <si>
    <t xml:space="preserve">Абсолютный зачёт </t>
  </si>
  <si>
    <t xml:space="preserve">Открытая </t>
  </si>
  <si>
    <t xml:space="preserve">ФИО </t>
  </si>
  <si>
    <t xml:space="preserve">Возрастная группа </t>
  </si>
  <si>
    <t>67.5</t>
  </si>
  <si>
    <t xml:space="preserve">Мужчины </t>
  </si>
  <si>
    <t xml:space="preserve">RUS/Монино </t>
  </si>
  <si>
    <t xml:space="preserve">RUS/Пермь </t>
  </si>
  <si>
    <t>75</t>
  </si>
  <si>
    <t xml:space="preserve">RUS/Чехов </t>
  </si>
  <si>
    <t>27,5</t>
  </si>
  <si>
    <t>82,5</t>
  </si>
  <si>
    <t>Грешняков Артем</t>
  </si>
  <si>
    <t xml:space="preserve">Гончаров В. </t>
  </si>
  <si>
    <t>Быков Евгений</t>
  </si>
  <si>
    <t>Открытая (02.07.1981)/39</t>
  </si>
  <si>
    <t>Глухов Евгений</t>
  </si>
  <si>
    <t>Открытая (10.04.1987)/34</t>
  </si>
  <si>
    <t>66,60</t>
  </si>
  <si>
    <t>Абдурахманов Заур</t>
  </si>
  <si>
    <t>Открытая (24.06.1990)/30</t>
  </si>
  <si>
    <t>73,80</t>
  </si>
  <si>
    <t xml:space="preserve">RUS/Алкадар </t>
  </si>
  <si>
    <t>73,90</t>
  </si>
  <si>
    <t>78,90</t>
  </si>
  <si>
    <t>87,10</t>
  </si>
  <si>
    <t>84,80</t>
  </si>
  <si>
    <t>89,60</t>
  </si>
  <si>
    <t>Гаврилов Ярослав</t>
  </si>
  <si>
    <t>Открытая (04.09.1989)/31</t>
  </si>
  <si>
    <t>93,70</t>
  </si>
  <si>
    <t xml:space="preserve">Результат </t>
  </si>
  <si>
    <t xml:space="preserve">RUS/Калининград </t>
  </si>
  <si>
    <t xml:space="preserve">Весовая </t>
  </si>
  <si>
    <t>Gloss</t>
  </si>
  <si>
    <t xml:space="preserve">RUS/Самара </t>
  </si>
  <si>
    <t xml:space="preserve">Gloss </t>
  </si>
  <si>
    <t>Открытая (06.06.1982)/38</t>
  </si>
  <si>
    <t>Открытый Чемпионат Европы
WRPF Народный жим 1 вес ДК
Москва, 8-9 мая 2021 года</t>
  </si>
  <si>
    <t>Народный жим</t>
  </si>
  <si>
    <t>Тоннаж</t>
  </si>
  <si>
    <t>Вес</t>
  </si>
  <si>
    <t>Повторы</t>
  </si>
  <si>
    <t>Незнамов Игорь</t>
  </si>
  <si>
    <t>Открытая (05.09.1970)/50</t>
  </si>
  <si>
    <t xml:space="preserve">RUS/Саратов </t>
  </si>
  <si>
    <t>Мастера 50-59 (05.09.1970)/50</t>
  </si>
  <si>
    <t>Басхамджиев Баатар</t>
  </si>
  <si>
    <t>Открытая (22.03.1987)/34</t>
  </si>
  <si>
    <t>61,80</t>
  </si>
  <si>
    <t xml:space="preserve">RUS/Элиста </t>
  </si>
  <si>
    <t>Дорошин Антон</t>
  </si>
  <si>
    <t>Открытая (09.05.1993)/27</t>
  </si>
  <si>
    <t>69,60</t>
  </si>
  <si>
    <t>Бацуев Сергей</t>
  </si>
  <si>
    <t>Открытая (20.01.1987)/34</t>
  </si>
  <si>
    <t>Калинин Сергей</t>
  </si>
  <si>
    <t>Мастера 40-49 (19.11.1975)/45</t>
  </si>
  <si>
    <t>77,90</t>
  </si>
  <si>
    <t>Бондаренко Илья</t>
  </si>
  <si>
    <t>Открытая (07.04.1981)/40</t>
  </si>
  <si>
    <t xml:space="preserve">RUS/Щёлково </t>
  </si>
  <si>
    <t xml:space="preserve">Поздняков А. </t>
  </si>
  <si>
    <t>Валеев Александр</t>
  </si>
  <si>
    <t>Открытая (03.07.1983)/37</t>
  </si>
  <si>
    <t>89,70</t>
  </si>
  <si>
    <t>Смирнов Леонид</t>
  </si>
  <si>
    <t>Мастера 60+ (26.09.1957)/63</t>
  </si>
  <si>
    <t>Ярошецкий Владимир</t>
  </si>
  <si>
    <t>92,10</t>
  </si>
  <si>
    <t>Арутюнян Спиридон</t>
  </si>
  <si>
    <t>Мастера 40-49 (15.02.1981)/40</t>
  </si>
  <si>
    <t>91,80</t>
  </si>
  <si>
    <t xml:space="preserve">Гузнищев А. </t>
  </si>
  <si>
    <t>Зобнин Дмитрий</t>
  </si>
  <si>
    <t>Открытая (16.11.1982)/38</t>
  </si>
  <si>
    <t>103,90</t>
  </si>
  <si>
    <t>Розинкевич Павел</t>
  </si>
  <si>
    <t>Открытая (25.05.1989)/31</t>
  </si>
  <si>
    <t>101,40</t>
  </si>
  <si>
    <t>3525,0</t>
  </si>
  <si>
    <t>2456,3963</t>
  </si>
  <si>
    <t>3240,0</t>
  </si>
  <si>
    <t>2452,8419</t>
  </si>
  <si>
    <t>2875,0</t>
  </si>
  <si>
    <t>2327,8875</t>
  </si>
  <si>
    <t>Открытый Чемпионат Европы
WRPF Народный жим 1 вес
Москва, 8-9 мая 2021 года</t>
  </si>
  <si>
    <t>Меженин Иван</t>
  </si>
  <si>
    <t>Открытая (08.01.1973)/48</t>
  </si>
  <si>
    <t xml:space="preserve">RUS/Сыктывкар </t>
  </si>
  <si>
    <t xml:space="preserve">Алексеев В. </t>
  </si>
  <si>
    <t>Мастера 40-49 (08.01.1973)/48</t>
  </si>
  <si>
    <t>Ниазашвили Арсений</t>
  </si>
  <si>
    <t>Мастера 50-59 (08.11.1970)/50</t>
  </si>
  <si>
    <t>123,60</t>
  </si>
  <si>
    <t>Открытый Чемпионат Европы
WRPF Народный жим 1/2 веса ДК
Москва, 8-9 мая 2021 года</t>
  </si>
  <si>
    <t>Гаврилова Вера</t>
  </si>
  <si>
    <t>Открытая (27.09.1987)/33</t>
  </si>
  <si>
    <t>54,70</t>
  </si>
  <si>
    <t>Тихонов Семен</t>
  </si>
  <si>
    <t>Юноши 13-19 (16.01.2004)/17</t>
  </si>
  <si>
    <t>63,50</t>
  </si>
  <si>
    <t xml:space="preserve">Тихонов О. </t>
  </si>
  <si>
    <t>Юноши 13-19 (03.11.2006)/14</t>
  </si>
  <si>
    <t>Ткачев Виктор</t>
  </si>
  <si>
    <t>Мастера 60+ (15.11.1944)/76</t>
  </si>
  <si>
    <t>Позднев Станислав</t>
  </si>
  <si>
    <t>Мастера 60+ (22.08.1951)/69</t>
  </si>
  <si>
    <t>68,10</t>
  </si>
  <si>
    <t xml:space="preserve">RUS/Перевоз </t>
  </si>
  <si>
    <t>Силаев Сергей</t>
  </si>
  <si>
    <t>Мастера 60+ (10.07.1950)/70</t>
  </si>
  <si>
    <t>Бородин Анатолий</t>
  </si>
  <si>
    <t>Мастера 60+ (25.06.1959)/61</t>
  </si>
  <si>
    <t xml:space="preserve">RUS/Фурманов </t>
  </si>
  <si>
    <t>Гаршин Александр</t>
  </si>
  <si>
    <t>Мастера 60+ (29.06.1954)/66</t>
  </si>
  <si>
    <t>93,80</t>
  </si>
  <si>
    <t>Открытый Чемпионат Европы
WRPF Народный жим 1/2 веса
Москва, 8-9 мая 2021 года</t>
  </si>
  <si>
    <t>Козлов Валентин</t>
  </si>
  <si>
    <t>Мастера 60+ (08.08.1943)/77</t>
  </si>
  <si>
    <t>73,20</t>
  </si>
  <si>
    <t>Салов Павел</t>
  </si>
  <si>
    <t>Мастера 60+ (11.08.1954)/66</t>
  </si>
  <si>
    <t>77,80</t>
  </si>
  <si>
    <t xml:space="preserve">RUS/Шуя </t>
  </si>
  <si>
    <t>Быков Николай</t>
  </si>
  <si>
    <t>Мастера 60+ (29.08.1956)/64</t>
  </si>
  <si>
    <t xml:space="preserve">RUS/Верхнеднепровский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</si>
</sst>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  <numFmt numFmtId="165" formatCode="0.0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1"/>
      <name val="Arial Cyr"/>
      <family val="0"/>
    </font>
    <font>
      <b/>
      <sz val="24"/>
      <name val="Arial Cyr"/>
      <family val="0"/>
    </font>
    <font>
      <i/>
      <sz val="12"/>
      <name val="Arial Cyr"/>
      <family val="0"/>
    </font>
    <font>
      <sz val="14"/>
      <name val="Arial Cyr"/>
      <family val="0"/>
    </font>
    <font>
      <i/>
      <sz val="11"/>
      <name val="Arial Cyr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45">
    <xf numFmtId="0" fontId="0" fillId="0" borderId="0" xfId="0" applyAlignment="1">
      <alignment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center" indent="1"/>
    </xf>
    <xf numFmtId="49" fontId="7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1">
      <selection activeCell="A1" sqref="A1:K2"/>
    </sheetView>
  </sheetViews>
  <sheetFormatPr defaultColWidth="9.125" defaultRowHeight="12.75"/>
  <cols>
    <col min="1" max="1" width="7.375" style="4" bestFit="1" customWidth="1"/>
    <col min="2" max="2" width="20.25390625" style="4" bestFit="1" customWidth="1"/>
    <col min="3" max="3" width="28.375" style="4" bestFit="1" customWidth="1"/>
    <col min="4" max="4" width="21.375" style="4" bestFit="1" customWidth="1"/>
    <col min="5" max="5" width="10.375" style="4" bestFit="1" customWidth="1"/>
    <col min="6" max="6" width="17.25390625" style="4" bestFit="1" customWidth="1"/>
    <col min="7" max="7" width="10.125" style="5" customWidth="1"/>
    <col min="8" max="8" width="10.375" style="21" customWidth="1"/>
    <col min="9" max="9" width="7.875" style="5" bestFit="1" customWidth="1"/>
    <col min="10" max="10" width="9.375" style="5" bestFit="1" customWidth="1"/>
    <col min="11" max="11" width="22.125" style="4" customWidth="1"/>
    <col min="12" max="16384" width="9.125" style="3" customWidth="1"/>
  </cols>
  <sheetData>
    <row r="1" spans="1:11" s="2" customFormat="1" ht="28.5" customHeight="1">
      <c r="A1" s="34" t="s">
        <v>85</v>
      </c>
      <c r="B1" s="35"/>
      <c r="C1" s="36"/>
      <c r="D1" s="36"/>
      <c r="E1" s="36"/>
      <c r="F1" s="36"/>
      <c r="G1" s="36"/>
      <c r="H1" s="36"/>
      <c r="I1" s="36"/>
      <c r="J1" s="36"/>
      <c r="K1" s="37"/>
    </row>
    <row r="2" spans="1:11" s="2" customFormat="1" ht="61.5" customHeight="1" thickBot="1">
      <c r="A2" s="38"/>
      <c r="B2" s="39"/>
      <c r="C2" s="40"/>
      <c r="D2" s="40"/>
      <c r="E2" s="40"/>
      <c r="F2" s="40"/>
      <c r="G2" s="40"/>
      <c r="H2" s="40"/>
      <c r="I2" s="40"/>
      <c r="J2" s="40"/>
      <c r="K2" s="41"/>
    </row>
    <row r="3" spans="1:11" s="1" customFormat="1" ht="12.75" customHeight="1">
      <c r="A3" s="42" t="s">
        <v>0</v>
      </c>
      <c r="B3" s="27" t="s">
        <v>1</v>
      </c>
      <c r="C3" s="44" t="s">
        <v>2</v>
      </c>
      <c r="D3" s="44" t="s">
        <v>3</v>
      </c>
      <c r="E3" s="29" t="s">
        <v>81</v>
      </c>
      <c r="F3" s="29" t="s">
        <v>4</v>
      </c>
      <c r="G3" s="29" t="s">
        <v>86</v>
      </c>
      <c r="H3" s="29"/>
      <c r="I3" s="29" t="s">
        <v>87</v>
      </c>
      <c r="J3" s="29" t="s">
        <v>5</v>
      </c>
      <c r="K3" s="31" t="s">
        <v>6</v>
      </c>
    </row>
    <row r="4" spans="1:11" s="1" customFormat="1" ht="21" customHeight="1" thickBot="1">
      <c r="A4" s="43"/>
      <c r="B4" s="28"/>
      <c r="C4" s="30"/>
      <c r="D4" s="30"/>
      <c r="E4" s="30"/>
      <c r="F4" s="30"/>
      <c r="G4" s="24" t="s">
        <v>88</v>
      </c>
      <c r="H4" s="18" t="s">
        <v>89</v>
      </c>
      <c r="I4" s="30"/>
      <c r="J4" s="30"/>
      <c r="K4" s="32"/>
    </row>
    <row r="5" spans="1:8" ht="15">
      <c r="A5" s="33" t="s">
        <v>25</v>
      </c>
      <c r="B5" s="33"/>
      <c r="C5" s="33"/>
      <c r="D5" s="33"/>
      <c r="E5" s="33"/>
      <c r="F5" s="33"/>
      <c r="G5" s="33"/>
      <c r="H5" s="33"/>
    </row>
    <row r="6" spans="1:11" ht="12.75">
      <c r="A6" s="9" t="s">
        <v>7</v>
      </c>
      <c r="B6" s="8" t="s">
        <v>90</v>
      </c>
      <c r="C6" s="8" t="s">
        <v>91</v>
      </c>
      <c r="D6" s="8" t="s">
        <v>29</v>
      </c>
      <c r="E6" s="8" t="str">
        <f>"0,8342"</f>
        <v>0,8342</v>
      </c>
      <c r="F6" s="8" t="s">
        <v>92</v>
      </c>
      <c r="G6" s="9" t="s">
        <v>26</v>
      </c>
      <c r="H6" s="19">
        <v>38</v>
      </c>
      <c r="I6" s="9" t="str">
        <f>"2280,0"</f>
        <v>2280,0</v>
      </c>
      <c r="J6" s="9" t="str">
        <f>"1901,9761"</f>
        <v>1901,9761</v>
      </c>
      <c r="K6" s="8" t="s">
        <v>22</v>
      </c>
    </row>
    <row r="7" spans="1:11" ht="12.75">
      <c r="A7" s="13" t="s">
        <v>7</v>
      </c>
      <c r="B7" s="12" t="s">
        <v>90</v>
      </c>
      <c r="C7" s="12" t="s">
        <v>93</v>
      </c>
      <c r="D7" s="12" t="s">
        <v>29</v>
      </c>
      <c r="E7" s="12" t="str">
        <f>"0,8342"</f>
        <v>0,8342</v>
      </c>
      <c r="F7" s="12" t="s">
        <v>92</v>
      </c>
      <c r="G7" s="13" t="s">
        <v>26</v>
      </c>
      <c r="H7" s="20">
        <v>38</v>
      </c>
      <c r="I7" s="13" t="str">
        <f>"2280,0"</f>
        <v>2280,0</v>
      </c>
      <c r="J7" s="13" t="str">
        <f>"2149,2329"</f>
        <v>2149,2329</v>
      </c>
      <c r="K7" s="12" t="s">
        <v>22</v>
      </c>
    </row>
    <row r="8" ht="12.75">
      <c r="B8" s="4" t="s">
        <v>16</v>
      </c>
    </row>
    <row r="9" spans="1:8" ht="15">
      <c r="A9" s="26" t="s">
        <v>31</v>
      </c>
      <c r="B9" s="26"/>
      <c r="C9" s="26"/>
      <c r="D9" s="26"/>
      <c r="E9" s="26"/>
      <c r="F9" s="26"/>
      <c r="G9" s="26"/>
      <c r="H9" s="26"/>
    </row>
    <row r="10" spans="1:11" ht="12.75">
      <c r="A10" s="9" t="s">
        <v>7</v>
      </c>
      <c r="B10" s="8" t="s">
        <v>63</v>
      </c>
      <c r="C10" s="8" t="s">
        <v>64</v>
      </c>
      <c r="D10" s="8" t="s">
        <v>65</v>
      </c>
      <c r="E10" s="8" t="str">
        <f>"0,7570"</f>
        <v>0,7570</v>
      </c>
      <c r="F10" s="8" t="s">
        <v>54</v>
      </c>
      <c r="G10" s="9" t="s">
        <v>39</v>
      </c>
      <c r="H10" s="19">
        <v>48</v>
      </c>
      <c r="I10" s="9" t="str">
        <f>"3240,0"</f>
        <v>3240,0</v>
      </c>
      <c r="J10" s="9" t="str">
        <f>"2452,8419"</f>
        <v>2452,8419</v>
      </c>
      <c r="K10" s="8" t="s">
        <v>22</v>
      </c>
    </row>
    <row r="11" spans="1:11" ht="12.75">
      <c r="A11" s="11" t="s">
        <v>23</v>
      </c>
      <c r="B11" s="10" t="s">
        <v>94</v>
      </c>
      <c r="C11" s="10" t="s">
        <v>95</v>
      </c>
      <c r="D11" s="10" t="s">
        <v>96</v>
      </c>
      <c r="E11" s="10" t="str">
        <f>"0,8097"</f>
        <v>0,8097</v>
      </c>
      <c r="F11" s="10" t="s">
        <v>97</v>
      </c>
      <c r="G11" s="11" t="s">
        <v>32</v>
      </c>
      <c r="H11" s="22">
        <v>46</v>
      </c>
      <c r="I11" s="11" t="str">
        <f>"2875,0"</f>
        <v>2875,0</v>
      </c>
      <c r="J11" s="11" t="str">
        <f>"2327,8875"</f>
        <v>2327,8875</v>
      </c>
      <c r="K11" s="10" t="s">
        <v>22</v>
      </c>
    </row>
    <row r="12" spans="1:11" ht="12.75">
      <c r="A12" s="13" t="s">
        <v>28</v>
      </c>
      <c r="B12" s="12" t="s">
        <v>61</v>
      </c>
      <c r="C12" s="12" t="s">
        <v>62</v>
      </c>
      <c r="D12" s="12" t="s">
        <v>33</v>
      </c>
      <c r="E12" s="12" t="str">
        <f>"0,7484"</f>
        <v>0,7484</v>
      </c>
      <c r="F12" s="12" t="s">
        <v>12</v>
      </c>
      <c r="G12" s="13" t="s">
        <v>39</v>
      </c>
      <c r="H12" s="20">
        <v>36</v>
      </c>
      <c r="I12" s="13" t="str">
        <f>"2430,0"</f>
        <v>2430,0</v>
      </c>
      <c r="J12" s="13" t="str">
        <f>"1818,6119"</f>
        <v>1818,6119</v>
      </c>
      <c r="K12" s="12" t="s">
        <v>22</v>
      </c>
    </row>
    <row r="13" ht="12.75">
      <c r="B13" s="4" t="s">
        <v>16</v>
      </c>
    </row>
    <row r="14" spans="1:8" ht="15">
      <c r="A14" s="26" t="s">
        <v>40</v>
      </c>
      <c r="B14" s="26"/>
      <c r="C14" s="26"/>
      <c r="D14" s="26"/>
      <c r="E14" s="26"/>
      <c r="F14" s="26"/>
      <c r="G14" s="26"/>
      <c r="H14" s="26"/>
    </row>
    <row r="15" spans="1:11" ht="12.75">
      <c r="A15" s="9" t="s">
        <v>7</v>
      </c>
      <c r="B15" s="8" t="s">
        <v>66</v>
      </c>
      <c r="C15" s="8" t="s">
        <v>67</v>
      </c>
      <c r="D15" s="8" t="s">
        <v>68</v>
      </c>
      <c r="E15" s="8" t="str">
        <f>"0,6969"</f>
        <v>0,6969</v>
      </c>
      <c r="F15" s="8" t="s">
        <v>69</v>
      </c>
      <c r="G15" s="9" t="s">
        <v>35</v>
      </c>
      <c r="H15" s="19">
        <v>47</v>
      </c>
      <c r="I15" s="9" t="str">
        <f>"3525,0"</f>
        <v>3525,0</v>
      </c>
      <c r="J15" s="9" t="str">
        <f>"2456,3963"</f>
        <v>2456,3963</v>
      </c>
      <c r="K15" s="8" t="s">
        <v>22</v>
      </c>
    </row>
    <row r="16" spans="1:11" ht="12.75">
      <c r="A16" s="13" t="s">
        <v>23</v>
      </c>
      <c r="B16" s="12" t="s">
        <v>98</v>
      </c>
      <c r="C16" s="12" t="s">
        <v>99</v>
      </c>
      <c r="D16" s="12" t="s">
        <v>100</v>
      </c>
      <c r="E16" s="12" t="str">
        <f>"0,7297"</f>
        <v>0,7297</v>
      </c>
      <c r="F16" s="12" t="s">
        <v>12</v>
      </c>
      <c r="G16" s="13" t="s">
        <v>17</v>
      </c>
      <c r="H16" s="20">
        <v>29</v>
      </c>
      <c r="I16" s="13" t="str">
        <f>"2030,0"</f>
        <v>2030,0</v>
      </c>
      <c r="J16" s="13" t="str">
        <f>"1481,1895"</f>
        <v>1481,1895</v>
      </c>
      <c r="K16" s="12" t="s">
        <v>22</v>
      </c>
    </row>
    <row r="17" ht="12.75">
      <c r="B17" s="4" t="s">
        <v>16</v>
      </c>
    </row>
    <row r="18" spans="1:8" ht="15">
      <c r="A18" s="26" t="s">
        <v>42</v>
      </c>
      <c r="B18" s="26"/>
      <c r="C18" s="26"/>
      <c r="D18" s="26"/>
      <c r="E18" s="26"/>
      <c r="F18" s="26"/>
      <c r="G18" s="26"/>
      <c r="H18" s="26"/>
    </row>
    <row r="19" spans="1:11" ht="12.75">
      <c r="A19" s="9" t="s">
        <v>7</v>
      </c>
      <c r="B19" s="8" t="s">
        <v>101</v>
      </c>
      <c r="C19" s="8" t="s">
        <v>102</v>
      </c>
      <c r="D19" s="8" t="s">
        <v>43</v>
      </c>
      <c r="E19" s="8" t="str">
        <f>"0,6482"</f>
        <v>0,6482</v>
      </c>
      <c r="F19" s="8" t="s">
        <v>56</v>
      </c>
      <c r="G19" s="9" t="s">
        <v>58</v>
      </c>
      <c r="H19" s="19">
        <v>38</v>
      </c>
      <c r="I19" s="9" t="str">
        <f>"3135,0"</f>
        <v>3135,0</v>
      </c>
      <c r="J19" s="9" t="str">
        <f>"2032,1069"</f>
        <v>2032,1069</v>
      </c>
      <c r="K19" s="8" t="s">
        <v>22</v>
      </c>
    </row>
    <row r="20" spans="1:11" ht="12.75">
      <c r="A20" s="13" t="s">
        <v>7</v>
      </c>
      <c r="B20" s="12" t="s">
        <v>103</v>
      </c>
      <c r="C20" s="12" t="s">
        <v>104</v>
      </c>
      <c r="D20" s="12" t="s">
        <v>105</v>
      </c>
      <c r="E20" s="12" t="str">
        <f>"0,6700"</f>
        <v>0,6700</v>
      </c>
      <c r="F20" s="12" t="s">
        <v>12</v>
      </c>
      <c r="G20" s="13" t="s">
        <v>13</v>
      </c>
      <c r="H20" s="20">
        <v>34</v>
      </c>
      <c r="I20" s="13" t="str">
        <f>"2720,0"</f>
        <v>2720,0</v>
      </c>
      <c r="J20" s="13" t="str">
        <f>"1922,4885"</f>
        <v>1922,4885</v>
      </c>
      <c r="K20" s="12" t="s">
        <v>22</v>
      </c>
    </row>
    <row r="21" ht="12.75">
      <c r="B21" s="4" t="s">
        <v>16</v>
      </c>
    </row>
    <row r="22" spans="1:8" ht="15">
      <c r="A22" s="26" t="s">
        <v>37</v>
      </c>
      <c r="B22" s="26"/>
      <c r="C22" s="26"/>
      <c r="D22" s="26"/>
      <c r="E22" s="26"/>
      <c r="F22" s="26"/>
      <c r="G22" s="26"/>
      <c r="H22" s="26"/>
    </row>
    <row r="23" spans="1:11" ht="12.75">
      <c r="A23" s="9" t="s">
        <v>7</v>
      </c>
      <c r="B23" s="8" t="s">
        <v>106</v>
      </c>
      <c r="C23" s="8" t="s">
        <v>107</v>
      </c>
      <c r="D23" s="8" t="s">
        <v>73</v>
      </c>
      <c r="E23" s="8" t="str">
        <f>"0,6335"</f>
        <v>0,6335</v>
      </c>
      <c r="F23" s="8" t="s">
        <v>108</v>
      </c>
      <c r="G23" s="9" t="s">
        <v>14</v>
      </c>
      <c r="H23" s="19">
        <v>40</v>
      </c>
      <c r="I23" s="9" t="str">
        <f>"3400,0"</f>
        <v>3400,0</v>
      </c>
      <c r="J23" s="9" t="str">
        <f>"2153,8999"</f>
        <v>2153,8999</v>
      </c>
      <c r="K23" s="8" t="s">
        <v>109</v>
      </c>
    </row>
    <row r="24" spans="1:11" ht="12.75">
      <c r="A24" s="11" t="s">
        <v>23</v>
      </c>
      <c r="B24" s="10" t="s">
        <v>110</v>
      </c>
      <c r="C24" s="10" t="s">
        <v>111</v>
      </c>
      <c r="D24" s="10" t="s">
        <v>112</v>
      </c>
      <c r="E24" s="10" t="str">
        <f>"0,6130"</f>
        <v>0,6130</v>
      </c>
      <c r="F24" s="10" t="s">
        <v>54</v>
      </c>
      <c r="G24" s="11" t="s">
        <v>8</v>
      </c>
      <c r="H24" s="22">
        <v>35</v>
      </c>
      <c r="I24" s="11" t="str">
        <f>"3150,0"</f>
        <v>3150,0</v>
      </c>
      <c r="J24" s="11" t="str">
        <f>"1930,9499"</f>
        <v>1930,9499</v>
      </c>
      <c r="K24" s="10" t="s">
        <v>22</v>
      </c>
    </row>
    <row r="25" spans="1:11" ht="12.75">
      <c r="A25" s="13" t="s">
        <v>7</v>
      </c>
      <c r="B25" s="12" t="s">
        <v>113</v>
      </c>
      <c r="C25" s="12" t="s">
        <v>114</v>
      </c>
      <c r="D25" s="12" t="s">
        <v>74</v>
      </c>
      <c r="E25" s="12" t="str">
        <f>"0,6133"</f>
        <v>0,6133</v>
      </c>
      <c r="F25" s="12" t="s">
        <v>12</v>
      </c>
      <c r="G25" s="13" t="s">
        <v>8</v>
      </c>
      <c r="H25" s="20">
        <v>12</v>
      </c>
      <c r="I25" s="13" t="str">
        <f>"1080,0"</f>
        <v>1080,0</v>
      </c>
      <c r="J25" s="13" t="str">
        <f>"941,2959"</f>
        <v>941,2959</v>
      </c>
      <c r="K25" s="12" t="s">
        <v>22</v>
      </c>
    </row>
    <row r="26" ht="12.75">
      <c r="B26" s="4" t="s">
        <v>16</v>
      </c>
    </row>
    <row r="27" spans="1:8" ht="15">
      <c r="A27" s="26" t="s">
        <v>44</v>
      </c>
      <c r="B27" s="26"/>
      <c r="C27" s="26"/>
      <c r="D27" s="26"/>
      <c r="E27" s="26"/>
      <c r="F27" s="26"/>
      <c r="G27" s="26"/>
      <c r="H27" s="26"/>
    </row>
    <row r="28" spans="1:11" ht="12.75">
      <c r="A28" s="9" t="s">
        <v>7</v>
      </c>
      <c r="B28" s="8" t="s">
        <v>115</v>
      </c>
      <c r="C28" s="8" t="s">
        <v>84</v>
      </c>
      <c r="D28" s="8" t="s">
        <v>116</v>
      </c>
      <c r="E28" s="8" t="str">
        <f>"0,6043"</f>
        <v>0,6043</v>
      </c>
      <c r="F28" s="8" t="s">
        <v>12</v>
      </c>
      <c r="G28" s="9" t="s">
        <v>9</v>
      </c>
      <c r="H28" s="19">
        <v>30</v>
      </c>
      <c r="I28" s="9" t="str">
        <f>"2775,0"</f>
        <v>2775,0</v>
      </c>
      <c r="J28" s="9" t="str">
        <f>"1676,9326"</f>
        <v>1676,9326</v>
      </c>
      <c r="K28" s="8" t="s">
        <v>22</v>
      </c>
    </row>
    <row r="29" spans="1:11" ht="12.75">
      <c r="A29" s="11" t="s">
        <v>23</v>
      </c>
      <c r="B29" s="10" t="s">
        <v>75</v>
      </c>
      <c r="C29" s="10" t="s">
        <v>76</v>
      </c>
      <c r="D29" s="10" t="s">
        <v>77</v>
      </c>
      <c r="E29" s="10" t="str">
        <f>"0,5990"</f>
        <v>0,5990</v>
      </c>
      <c r="F29" s="10" t="s">
        <v>12</v>
      </c>
      <c r="G29" s="11" t="s">
        <v>10</v>
      </c>
      <c r="H29" s="22">
        <v>27</v>
      </c>
      <c r="I29" s="11" t="str">
        <f>"2565,0"</f>
        <v>2565,0</v>
      </c>
      <c r="J29" s="11" t="str">
        <f>"1536,4349"</f>
        <v>1536,4349</v>
      </c>
      <c r="K29" s="10" t="s">
        <v>22</v>
      </c>
    </row>
    <row r="30" spans="1:11" ht="12.75">
      <c r="A30" s="13" t="s">
        <v>7</v>
      </c>
      <c r="B30" s="12" t="s">
        <v>117</v>
      </c>
      <c r="C30" s="12" t="s">
        <v>118</v>
      </c>
      <c r="D30" s="12" t="s">
        <v>119</v>
      </c>
      <c r="E30" s="12" t="str">
        <f>"0,6054"</f>
        <v>0,6054</v>
      </c>
      <c r="F30" s="12" t="s">
        <v>54</v>
      </c>
      <c r="G30" s="13" t="s">
        <v>9</v>
      </c>
      <c r="H30" s="20">
        <v>27</v>
      </c>
      <c r="I30" s="13" t="str">
        <f>"2497,5"</f>
        <v>2497,5</v>
      </c>
      <c r="J30" s="13" t="str">
        <f>"1511,8617"</f>
        <v>1511,8617</v>
      </c>
      <c r="K30" s="12" t="s">
        <v>120</v>
      </c>
    </row>
    <row r="31" ht="12.75">
      <c r="B31" s="4" t="s">
        <v>16</v>
      </c>
    </row>
    <row r="32" spans="1:8" ht="15">
      <c r="A32" s="26" t="s">
        <v>45</v>
      </c>
      <c r="B32" s="26"/>
      <c r="C32" s="26"/>
      <c r="D32" s="26"/>
      <c r="E32" s="26"/>
      <c r="F32" s="26"/>
      <c r="G32" s="26"/>
      <c r="H32" s="26"/>
    </row>
    <row r="33" spans="1:11" ht="12.75">
      <c r="A33" s="9" t="s">
        <v>7</v>
      </c>
      <c r="B33" s="8" t="s">
        <v>121</v>
      </c>
      <c r="C33" s="8" t="s">
        <v>122</v>
      </c>
      <c r="D33" s="8" t="s">
        <v>123</v>
      </c>
      <c r="E33" s="8" t="str">
        <f>"0,5727"</f>
        <v>0,5727</v>
      </c>
      <c r="F33" s="8" t="s">
        <v>54</v>
      </c>
      <c r="G33" s="9" t="s">
        <v>30</v>
      </c>
      <c r="H33" s="19">
        <v>36</v>
      </c>
      <c r="I33" s="9" t="str">
        <f>"3780,0"</f>
        <v>3780,0</v>
      </c>
      <c r="J33" s="9" t="str">
        <f>"2164,9949"</f>
        <v>2164,9949</v>
      </c>
      <c r="K33" s="8" t="s">
        <v>22</v>
      </c>
    </row>
    <row r="34" spans="1:11" ht="12.75">
      <c r="A34" s="13" t="s">
        <v>23</v>
      </c>
      <c r="B34" s="12" t="s">
        <v>124</v>
      </c>
      <c r="C34" s="12" t="s">
        <v>125</v>
      </c>
      <c r="D34" s="12" t="s">
        <v>126</v>
      </c>
      <c r="E34" s="12" t="str">
        <f>"0,5781"</f>
        <v>0,5781</v>
      </c>
      <c r="F34" s="12" t="s">
        <v>79</v>
      </c>
      <c r="G34" s="13" t="s">
        <v>41</v>
      </c>
      <c r="H34" s="20">
        <v>27</v>
      </c>
      <c r="I34" s="13" t="str">
        <f>"2767,5"</f>
        <v>2767,5</v>
      </c>
      <c r="J34" s="13" t="str">
        <f>"1599,7534"</f>
        <v>1599,7534</v>
      </c>
      <c r="K34" s="12" t="s">
        <v>22</v>
      </c>
    </row>
    <row r="35" ht="12.75">
      <c r="B35" s="4" t="s">
        <v>16</v>
      </c>
    </row>
    <row r="38" spans="2:3" ht="18">
      <c r="B38" s="14" t="s">
        <v>47</v>
      </c>
      <c r="C38" s="14"/>
    </row>
    <row r="39" spans="2:3" ht="15">
      <c r="B39" s="25" t="s">
        <v>52</v>
      </c>
      <c r="C39" s="25"/>
    </row>
    <row r="40" spans="2:3" ht="14.25">
      <c r="B40" s="15"/>
      <c r="C40" s="16" t="s">
        <v>48</v>
      </c>
    </row>
    <row r="41" spans="2:6" ht="15">
      <c r="B41" s="17" t="s">
        <v>49</v>
      </c>
      <c r="C41" s="17" t="s">
        <v>50</v>
      </c>
      <c r="D41" s="17" t="s">
        <v>80</v>
      </c>
      <c r="E41" s="17" t="s">
        <v>78</v>
      </c>
      <c r="F41" s="17" t="s">
        <v>83</v>
      </c>
    </row>
    <row r="42" spans="2:6" ht="12.75">
      <c r="B42" s="4" t="s">
        <v>66</v>
      </c>
      <c r="C42" s="4" t="s">
        <v>48</v>
      </c>
      <c r="D42" s="5" t="s">
        <v>55</v>
      </c>
      <c r="E42" s="5" t="s">
        <v>127</v>
      </c>
      <c r="F42" s="5" t="s">
        <v>128</v>
      </c>
    </row>
    <row r="43" spans="2:6" ht="12.75">
      <c r="B43" s="4" t="s">
        <v>63</v>
      </c>
      <c r="C43" s="4" t="s">
        <v>48</v>
      </c>
      <c r="D43" s="5" t="s">
        <v>51</v>
      </c>
      <c r="E43" s="5" t="s">
        <v>129</v>
      </c>
      <c r="F43" s="5" t="s">
        <v>130</v>
      </c>
    </row>
    <row r="44" spans="2:6" ht="12.75">
      <c r="B44" s="4" t="s">
        <v>94</v>
      </c>
      <c r="C44" s="4" t="s">
        <v>48</v>
      </c>
      <c r="D44" s="5" t="s">
        <v>51</v>
      </c>
      <c r="E44" s="5" t="s">
        <v>131</v>
      </c>
      <c r="F44" s="5" t="s">
        <v>132</v>
      </c>
    </row>
    <row r="45" ht="12.75">
      <c r="B45" s="4" t="s">
        <v>16</v>
      </c>
    </row>
  </sheetData>
  <sheetProtection/>
  <mergeCells count="18">
    <mergeCell ref="A1:K2"/>
    <mergeCell ref="A3:A4"/>
    <mergeCell ref="C3:C4"/>
    <mergeCell ref="D3:D4"/>
    <mergeCell ref="E3:E4"/>
    <mergeCell ref="F3:F4"/>
    <mergeCell ref="A32:H32"/>
    <mergeCell ref="G3:H3"/>
    <mergeCell ref="I3:I4"/>
    <mergeCell ref="J3:J4"/>
    <mergeCell ref="K3:K4"/>
    <mergeCell ref="A5:H5"/>
    <mergeCell ref="B3:B4"/>
    <mergeCell ref="A9:H9"/>
    <mergeCell ref="A14:H14"/>
    <mergeCell ref="A18:H18"/>
    <mergeCell ref="A22:H22"/>
    <mergeCell ref="A27:H2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1" sqref="A1:K2"/>
    </sheetView>
  </sheetViews>
  <sheetFormatPr defaultColWidth="9.125" defaultRowHeight="12.75"/>
  <cols>
    <col min="1" max="1" width="7.375" style="4" bestFit="1" customWidth="1"/>
    <col min="2" max="2" width="19.875" style="4" bestFit="1" customWidth="1"/>
    <col min="3" max="3" width="28.375" style="4" bestFit="1" customWidth="1"/>
    <col min="4" max="4" width="21.375" style="4" bestFit="1" customWidth="1"/>
    <col min="5" max="5" width="10.375" style="4" bestFit="1" customWidth="1"/>
    <col min="6" max="6" width="15.375" style="4" bestFit="1" customWidth="1"/>
    <col min="7" max="7" width="8.25390625" style="5" customWidth="1"/>
    <col min="8" max="8" width="10.375" style="21" customWidth="1"/>
    <col min="9" max="9" width="7.875" style="5" bestFit="1" customWidth="1"/>
    <col min="10" max="10" width="9.375" style="5" bestFit="1" customWidth="1"/>
    <col min="11" max="11" width="21.125" style="4" customWidth="1"/>
    <col min="12" max="16384" width="9.125" style="3" customWidth="1"/>
  </cols>
  <sheetData>
    <row r="1" spans="1:11" s="2" customFormat="1" ht="28.5" customHeight="1">
      <c r="A1" s="34" t="s">
        <v>133</v>
      </c>
      <c r="B1" s="35"/>
      <c r="C1" s="36"/>
      <c r="D1" s="36"/>
      <c r="E1" s="36"/>
      <c r="F1" s="36"/>
      <c r="G1" s="36"/>
      <c r="H1" s="36"/>
      <c r="I1" s="36"/>
      <c r="J1" s="36"/>
      <c r="K1" s="37"/>
    </row>
    <row r="2" spans="1:11" s="2" customFormat="1" ht="61.5" customHeight="1" thickBot="1">
      <c r="A2" s="38"/>
      <c r="B2" s="39"/>
      <c r="C2" s="40"/>
      <c r="D2" s="40"/>
      <c r="E2" s="40"/>
      <c r="F2" s="40"/>
      <c r="G2" s="40"/>
      <c r="H2" s="40"/>
      <c r="I2" s="40"/>
      <c r="J2" s="40"/>
      <c r="K2" s="41"/>
    </row>
    <row r="3" spans="1:11" s="1" customFormat="1" ht="12.75" customHeight="1">
      <c r="A3" s="42" t="s">
        <v>0</v>
      </c>
      <c r="B3" s="27" t="s">
        <v>1</v>
      </c>
      <c r="C3" s="44" t="s">
        <v>2</v>
      </c>
      <c r="D3" s="44" t="s">
        <v>3</v>
      </c>
      <c r="E3" s="29" t="s">
        <v>81</v>
      </c>
      <c r="F3" s="29" t="s">
        <v>4</v>
      </c>
      <c r="G3" s="29" t="s">
        <v>86</v>
      </c>
      <c r="H3" s="29"/>
      <c r="I3" s="29" t="s">
        <v>87</v>
      </c>
      <c r="J3" s="29" t="s">
        <v>5</v>
      </c>
      <c r="K3" s="31" t="s">
        <v>6</v>
      </c>
    </row>
    <row r="4" spans="1:11" s="1" customFormat="1" ht="21" customHeight="1" thickBot="1">
      <c r="A4" s="43"/>
      <c r="B4" s="28"/>
      <c r="C4" s="30"/>
      <c r="D4" s="30"/>
      <c r="E4" s="30"/>
      <c r="F4" s="30"/>
      <c r="G4" s="24" t="s">
        <v>88</v>
      </c>
      <c r="H4" s="18" t="s">
        <v>89</v>
      </c>
      <c r="I4" s="30"/>
      <c r="J4" s="30"/>
      <c r="K4" s="32"/>
    </row>
    <row r="5" spans="1:8" ht="15">
      <c r="A5" s="33" t="s">
        <v>37</v>
      </c>
      <c r="B5" s="33"/>
      <c r="C5" s="33"/>
      <c r="D5" s="33"/>
      <c r="E5" s="33"/>
      <c r="F5" s="33"/>
      <c r="G5" s="33"/>
      <c r="H5" s="33"/>
    </row>
    <row r="6" spans="1:11" ht="12.75">
      <c r="A6" s="9" t="s">
        <v>7</v>
      </c>
      <c r="B6" s="8" t="s">
        <v>134</v>
      </c>
      <c r="C6" s="8" t="s">
        <v>135</v>
      </c>
      <c r="D6" s="8" t="s">
        <v>72</v>
      </c>
      <c r="E6" s="8" t="str">
        <f>"0,6234"</f>
        <v>0,6234</v>
      </c>
      <c r="F6" s="8" t="s">
        <v>136</v>
      </c>
      <c r="G6" s="9" t="s">
        <v>20</v>
      </c>
      <c r="H6" s="19">
        <v>51</v>
      </c>
      <c r="I6" s="9" t="str">
        <f>"4462,5"</f>
        <v>4462,5</v>
      </c>
      <c r="J6" s="9" t="str">
        <f>"2781,9224"</f>
        <v>2781,9224</v>
      </c>
      <c r="K6" s="8" t="s">
        <v>137</v>
      </c>
    </row>
    <row r="7" spans="1:11" ht="12.75">
      <c r="A7" s="11" t="s">
        <v>7</v>
      </c>
      <c r="B7" s="10" t="s">
        <v>134</v>
      </c>
      <c r="C7" s="10" t="s">
        <v>138</v>
      </c>
      <c r="D7" s="10" t="s">
        <v>72</v>
      </c>
      <c r="E7" s="10" t="str">
        <f>"0,6234"</f>
        <v>0,6234</v>
      </c>
      <c r="F7" s="10" t="s">
        <v>136</v>
      </c>
      <c r="G7" s="11" t="s">
        <v>20</v>
      </c>
      <c r="H7" s="22">
        <v>51</v>
      </c>
      <c r="I7" s="11" t="str">
        <f>"4462,5"</f>
        <v>4462,5</v>
      </c>
      <c r="J7" s="11" t="str">
        <f>"3051,7688"</f>
        <v>3051,7688</v>
      </c>
      <c r="K7" s="10" t="s">
        <v>137</v>
      </c>
    </row>
    <row r="8" spans="1:11" ht="12.75">
      <c r="A8" s="13" t="s">
        <v>7</v>
      </c>
      <c r="B8" s="12" t="s">
        <v>113</v>
      </c>
      <c r="C8" s="12" t="s">
        <v>114</v>
      </c>
      <c r="D8" s="12" t="s">
        <v>74</v>
      </c>
      <c r="E8" s="12" t="str">
        <f>"0,6133"</f>
        <v>0,6133</v>
      </c>
      <c r="F8" s="12" t="s">
        <v>12</v>
      </c>
      <c r="G8" s="13" t="s">
        <v>8</v>
      </c>
      <c r="H8" s="20">
        <v>12</v>
      </c>
      <c r="I8" s="13" t="str">
        <f>"1080,0"</f>
        <v>1080,0</v>
      </c>
      <c r="J8" s="13" t="str">
        <f>"941,2959"</f>
        <v>941,2959</v>
      </c>
      <c r="K8" s="12" t="s">
        <v>22</v>
      </c>
    </row>
    <row r="9" ht="12.75">
      <c r="B9" s="4" t="s">
        <v>16</v>
      </c>
    </row>
    <row r="10" spans="1:8" ht="15">
      <c r="A10" s="26" t="s">
        <v>46</v>
      </c>
      <c r="B10" s="26"/>
      <c r="C10" s="26"/>
      <c r="D10" s="26"/>
      <c r="E10" s="26"/>
      <c r="F10" s="26"/>
      <c r="G10" s="26"/>
      <c r="H10" s="26"/>
    </row>
    <row r="11" spans="1:11" ht="12.75">
      <c r="A11" s="7" t="s">
        <v>7</v>
      </c>
      <c r="B11" s="6" t="s">
        <v>139</v>
      </c>
      <c r="C11" s="6" t="s">
        <v>140</v>
      </c>
      <c r="D11" s="6" t="s">
        <v>141</v>
      </c>
      <c r="E11" s="6" t="str">
        <f>"0,5471"</f>
        <v>0,5471</v>
      </c>
      <c r="F11" s="6" t="s">
        <v>12</v>
      </c>
      <c r="G11" s="7" t="s">
        <v>27</v>
      </c>
      <c r="H11" s="23">
        <v>13</v>
      </c>
      <c r="I11" s="7" t="str">
        <f>"1625,0"</f>
        <v>1625,0</v>
      </c>
      <c r="J11" s="7" t="str">
        <f>"1004,6124"</f>
        <v>1004,6124</v>
      </c>
      <c r="K11" s="6" t="s">
        <v>22</v>
      </c>
    </row>
    <row r="12" ht="12.75">
      <c r="B12" s="4" t="s">
        <v>16</v>
      </c>
    </row>
    <row r="13" ht="12.75">
      <c r="B13" s="4" t="s">
        <v>16</v>
      </c>
    </row>
  </sheetData>
  <sheetProtection/>
  <mergeCells count="13">
    <mergeCell ref="K3:K4"/>
    <mergeCell ref="A5:H5"/>
    <mergeCell ref="A1:K2"/>
    <mergeCell ref="A3:A4"/>
    <mergeCell ref="C3:C4"/>
    <mergeCell ref="D3:D4"/>
    <mergeCell ref="E3:E4"/>
    <mergeCell ref="F3:F4"/>
    <mergeCell ref="A10:H10"/>
    <mergeCell ref="B3:B4"/>
    <mergeCell ref="G3:H3"/>
    <mergeCell ref="I3:I4"/>
    <mergeCell ref="J3:J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A1" sqref="A1:K2"/>
    </sheetView>
  </sheetViews>
  <sheetFormatPr defaultColWidth="9.125" defaultRowHeight="12.75"/>
  <cols>
    <col min="1" max="1" width="7.375" style="4" bestFit="1" customWidth="1"/>
    <col min="2" max="2" width="18.125" style="4" bestFit="1" customWidth="1"/>
    <col min="3" max="3" width="27.75390625" style="4" bestFit="1" customWidth="1"/>
    <col min="4" max="4" width="21.375" style="4" bestFit="1" customWidth="1"/>
    <col min="5" max="5" width="10.375" style="4" bestFit="1" customWidth="1"/>
    <col min="6" max="6" width="21.75390625" style="4" bestFit="1" customWidth="1"/>
    <col min="7" max="7" width="13.75390625" style="5" customWidth="1"/>
    <col min="8" max="8" width="13.75390625" style="21" customWidth="1"/>
    <col min="9" max="9" width="7.875" style="5" bestFit="1" customWidth="1"/>
    <col min="10" max="10" width="9.375" style="5" bestFit="1" customWidth="1"/>
    <col min="11" max="11" width="17.25390625" style="4" customWidth="1"/>
    <col min="12" max="16384" width="9.125" style="3" customWidth="1"/>
  </cols>
  <sheetData>
    <row r="1" spans="1:11" s="2" customFormat="1" ht="28.5" customHeight="1">
      <c r="A1" s="34" t="s">
        <v>142</v>
      </c>
      <c r="B1" s="35"/>
      <c r="C1" s="36"/>
      <c r="D1" s="36"/>
      <c r="E1" s="36"/>
      <c r="F1" s="36"/>
      <c r="G1" s="36"/>
      <c r="H1" s="36"/>
      <c r="I1" s="36"/>
      <c r="J1" s="36"/>
      <c r="K1" s="37"/>
    </row>
    <row r="2" spans="1:11" s="2" customFormat="1" ht="61.5" customHeight="1" thickBot="1">
      <c r="A2" s="38"/>
      <c r="B2" s="39"/>
      <c r="C2" s="40"/>
      <c r="D2" s="40"/>
      <c r="E2" s="40"/>
      <c r="F2" s="40"/>
      <c r="G2" s="40"/>
      <c r="H2" s="40"/>
      <c r="I2" s="40"/>
      <c r="J2" s="40"/>
      <c r="K2" s="41"/>
    </row>
    <row r="3" spans="1:11" s="1" customFormat="1" ht="12.75" customHeight="1">
      <c r="A3" s="42" t="s">
        <v>0</v>
      </c>
      <c r="B3" s="27" t="s">
        <v>1</v>
      </c>
      <c r="C3" s="44" t="s">
        <v>2</v>
      </c>
      <c r="D3" s="44" t="s">
        <v>3</v>
      </c>
      <c r="E3" s="29" t="s">
        <v>81</v>
      </c>
      <c r="F3" s="29" t="s">
        <v>4</v>
      </c>
      <c r="G3" s="29" t="s">
        <v>86</v>
      </c>
      <c r="H3" s="29"/>
      <c r="I3" s="29" t="s">
        <v>87</v>
      </c>
      <c r="J3" s="29" t="s">
        <v>5</v>
      </c>
      <c r="K3" s="31" t="s">
        <v>6</v>
      </c>
    </row>
    <row r="4" spans="1:11" s="1" customFormat="1" ht="21" customHeight="1" thickBot="1">
      <c r="A4" s="43"/>
      <c r="B4" s="28"/>
      <c r="C4" s="30"/>
      <c r="D4" s="30"/>
      <c r="E4" s="30"/>
      <c r="F4" s="30"/>
      <c r="G4" s="24" t="s">
        <v>88</v>
      </c>
      <c r="H4" s="18" t="s">
        <v>89</v>
      </c>
      <c r="I4" s="30"/>
      <c r="J4" s="30"/>
      <c r="K4" s="32"/>
    </row>
    <row r="5" spans="1:8" ht="15">
      <c r="A5" s="33" t="s">
        <v>21</v>
      </c>
      <c r="B5" s="33"/>
      <c r="C5" s="33"/>
      <c r="D5" s="33"/>
      <c r="E5" s="33"/>
      <c r="F5" s="33"/>
      <c r="G5" s="33"/>
      <c r="H5" s="33"/>
    </row>
    <row r="6" spans="1:11" ht="12.75">
      <c r="A6" s="7" t="s">
        <v>7</v>
      </c>
      <c r="B6" s="6" t="s">
        <v>143</v>
      </c>
      <c r="C6" s="6" t="s">
        <v>144</v>
      </c>
      <c r="D6" s="6" t="s">
        <v>145</v>
      </c>
      <c r="E6" s="6" t="str">
        <f>"1,0638"</f>
        <v>1,0638</v>
      </c>
      <c r="F6" s="6" t="s">
        <v>108</v>
      </c>
      <c r="G6" s="7" t="s">
        <v>57</v>
      </c>
      <c r="H6" s="23">
        <v>42</v>
      </c>
      <c r="I6" s="7" t="str">
        <f>"1155,0"</f>
        <v>1155,0</v>
      </c>
      <c r="J6" s="7" t="str">
        <f>"1228,6890"</f>
        <v>1228,6890</v>
      </c>
      <c r="K6" s="6" t="s">
        <v>22</v>
      </c>
    </row>
    <row r="7" ht="12.75">
      <c r="B7" s="4" t="s">
        <v>16</v>
      </c>
    </row>
    <row r="8" spans="1:8" ht="15">
      <c r="A8" s="26" t="s">
        <v>31</v>
      </c>
      <c r="B8" s="26"/>
      <c r="C8" s="26"/>
      <c r="D8" s="26"/>
      <c r="E8" s="26"/>
      <c r="F8" s="26"/>
      <c r="G8" s="26"/>
      <c r="H8" s="26"/>
    </row>
    <row r="9" spans="1:11" ht="12.75">
      <c r="A9" s="9" t="s">
        <v>7</v>
      </c>
      <c r="B9" s="8" t="s">
        <v>146</v>
      </c>
      <c r="C9" s="8" t="s">
        <v>147</v>
      </c>
      <c r="D9" s="8" t="s">
        <v>148</v>
      </c>
      <c r="E9" s="8" t="str">
        <f>"0,7897"</f>
        <v>0,7897</v>
      </c>
      <c r="F9" s="8" t="s">
        <v>12</v>
      </c>
      <c r="G9" s="9" t="s">
        <v>18</v>
      </c>
      <c r="H9" s="19">
        <v>50</v>
      </c>
      <c r="I9" s="9" t="str">
        <f>"1625,0"</f>
        <v>1625,0</v>
      </c>
      <c r="J9" s="9" t="str">
        <f>"1283,1813"</f>
        <v>1283,1813</v>
      </c>
      <c r="K9" s="8" t="s">
        <v>149</v>
      </c>
    </row>
    <row r="10" spans="1:11" ht="12.75">
      <c r="A10" s="11" t="s">
        <v>23</v>
      </c>
      <c r="B10" s="10" t="s">
        <v>59</v>
      </c>
      <c r="C10" s="10" t="s">
        <v>150</v>
      </c>
      <c r="D10" s="10" t="s">
        <v>36</v>
      </c>
      <c r="E10" s="10" t="str">
        <f>"0,7630"</f>
        <v>0,7630</v>
      </c>
      <c r="F10" s="10" t="s">
        <v>12</v>
      </c>
      <c r="G10" s="11" t="s">
        <v>19</v>
      </c>
      <c r="H10" s="22">
        <v>47</v>
      </c>
      <c r="I10" s="11" t="str">
        <f>"1645,0"</f>
        <v>1645,0</v>
      </c>
      <c r="J10" s="11" t="str">
        <f>"1255,1350"</f>
        <v>1255,1350</v>
      </c>
      <c r="K10" s="10" t="s">
        <v>60</v>
      </c>
    </row>
    <row r="11" spans="1:11" ht="12.75">
      <c r="A11" s="13" t="s">
        <v>7</v>
      </c>
      <c r="B11" s="12" t="s">
        <v>151</v>
      </c>
      <c r="C11" s="12" t="s">
        <v>152</v>
      </c>
      <c r="D11" s="12" t="s">
        <v>36</v>
      </c>
      <c r="E11" s="12" t="str">
        <f>"0,7630"</f>
        <v>0,7630</v>
      </c>
      <c r="F11" s="12" t="s">
        <v>53</v>
      </c>
      <c r="G11" s="13" t="s">
        <v>19</v>
      </c>
      <c r="H11" s="20">
        <v>30</v>
      </c>
      <c r="I11" s="13" t="str">
        <f>"1050,0"</f>
        <v>1050,0</v>
      </c>
      <c r="J11" s="13" t="str">
        <f>"1502,9574"</f>
        <v>1502,9574</v>
      </c>
      <c r="K11" s="12" t="s">
        <v>22</v>
      </c>
    </row>
    <row r="12" ht="12.75">
      <c r="B12" s="4" t="s">
        <v>16</v>
      </c>
    </row>
    <row r="13" spans="1:8" ht="15">
      <c r="A13" s="26" t="s">
        <v>40</v>
      </c>
      <c r="B13" s="26"/>
      <c r="C13" s="26"/>
      <c r="D13" s="26"/>
      <c r="E13" s="26"/>
      <c r="F13" s="26"/>
      <c r="G13" s="26"/>
      <c r="H13" s="26"/>
    </row>
    <row r="14" spans="1:11" ht="12.75">
      <c r="A14" s="9" t="s">
        <v>7</v>
      </c>
      <c r="B14" s="8" t="s">
        <v>153</v>
      </c>
      <c r="C14" s="8" t="s">
        <v>154</v>
      </c>
      <c r="D14" s="8" t="s">
        <v>155</v>
      </c>
      <c r="E14" s="8" t="str">
        <f>"0,7429"</f>
        <v>0,7429</v>
      </c>
      <c r="F14" s="8" t="s">
        <v>156</v>
      </c>
      <c r="G14" s="9" t="s">
        <v>19</v>
      </c>
      <c r="H14" s="19">
        <v>61</v>
      </c>
      <c r="I14" s="9" t="str">
        <f>"2135,0"</f>
        <v>2135,0</v>
      </c>
      <c r="J14" s="9" t="str">
        <f>"2553,4355"</f>
        <v>2553,4355</v>
      </c>
      <c r="K14" s="8" t="s">
        <v>22</v>
      </c>
    </row>
    <row r="15" spans="1:11" ht="12.75">
      <c r="A15" s="13" t="s">
        <v>23</v>
      </c>
      <c r="B15" s="12" t="s">
        <v>157</v>
      </c>
      <c r="C15" s="12" t="s">
        <v>158</v>
      </c>
      <c r="D15" s="12" t="s">
        <v>70</v>
      </c>
      <c r="E15" s="12" t="str">
        <f>"0,6962"</f>
        <v>0,6962</v>
      </c>
      <c r="F15" s="12" t="s">
        <v>34</v>
      </c>
      <c r="G15" s="13" t="s">
        <v>24</v>
      </c>
      <c r="H15" s="20">
        <v>35</v>
      </c>
      <c r="I15" s="13" t="str">
        <f>"1312,5"</f>
        <v>1312,5</v>
      </c>
      <c r="J15" s="13" t="str">
        <f>"1503,0314"</f>
        <v>1503,0314</v>
      </c>
      <c r="K15" s="12" t="s">
        <v>22</v>
      </c>
    </row>
    <row r="16" ht="12.75">
      <c r="B16" s="4" t="s">
        <v>16</v>
      </c>
    </row>
    <row r="17" spans="1:8" ht="15">
      <c r="A17" s="26" t="s">
        <v>42</v>
      </c>
      <c r="B17" s="26"/>
      <c r="C17" s="26"/>
      <c r="D17" s="26"/>
      <c r="E17" s="26"/>
      <c r="F17" s="26"/>
      <c r="G17" s="26"/>
      <c r="H17" s="26"/>
    </row>
    <row r="18" spans="1:11" ht="12.75">
      <c r="A18" s="7" t="s">
        <v>7</v>
      </c>
      <c r="B18" s="6" t="s">
        <v>159</v>
      </c>
      <c r="C18" s="6" t="s">
        <v>160</v>
      </c>
      <c r="D18" s="6" t="s">
        <v>71</v>
      </c>
      <c r="E18" s="6" t="str">
        <f>"0,6641"</f>
        <v>0,6641</v>
      </c>
      <c r="F18" s="6" t="s">
        <v>161</v>
      </c>
      <c r="G18" s="7" t="s">
        <v>38</v>
      </c>
      <c r="H18" s="23">
        <v>75</v>
      </c>
      <c r="I18" s="7" t="str">
        <f>"3000,0"</f>
        <v>3000,0</v>
      </c>
      <c r="J18" s="7" t="str">
        <f>"2721,4818"</f>
        <v>2721,4818</v>
      </c>
      <c r="K18" s="6" t="s">
        <v>22</v>
      </c>
    </row>
    <row r="19" ht="12.75">
      <c r="B19" s="4" t="s">
        <v>16</v>
      </c>
    </row>
    <row r="20" spans="1:8" ht="15">
      <c r="A20" s="26" t="s">
        <v>44</v>
      </c>
      <c r="B20" s="26"/>
      <c r="C20" s="26"/>
      <c r="D20" s="26"/>
      <c r="E20" s="26"/>
      <c r="F20" s="26"/>
      <c r="G20" s="26"/>
      <c r="H20" s="26"/>
    </row>
    <row r="21" spans="1:11" ht="12.75">
      <c r="A21" s="7" t="s">
        <v>7</v>
      </c>
      <c r="B21" s="6" t="s">
        <v>162</v>
      </c>
      <c r="C21" s="6" t="s">
        <v>163</v>
      </c>
      <c r="D21" s="6" t="s">
        <v>164</v>
      </c>
      <c r="E21" s="6" t="str">
        <f>"0,5987"</f>
        <v>0,5987</v>
      </c>
      <c r="F21" s="6" t="s">
        <v>53</v>
      </c>
      <c r="G21" s="7" t="s">
        <v>15</v>
      </c>
      <c r="H21" s="23">
        <v>68</v>
      </c>
      <c r="I21" s="7" t="str">
        <f>"3230,0"</f>
        <v>3230,0</v>
      </c>
      <c r="J21" s="7" t="str">
        <f>"2921,9732"</f>
        <v>2921,9732</v>
      </c>
      <c r="K21" s="6" t="s">
        <v>22</v>
      </c>
    </row>
    <row r="22" ht="12.75">
      <c r="B22" s="4" t="s">
        <v>16</v>
      </c>
    </row>
    <row r="23" ht="12.75">
      <c r="B23" s="4" t="s">
        <v>16</v>
      </c>
    </row>
  </sheetData>
  <sheetProtection/>
  <mergeCells count="16">
    <mergeCell ref="I3:I4"/>
    <mergeCell ref="J3:J4"/>
    <mergeCell ref="K3:K4"/>
    <mergeCell ref="A5:H5"/>
    <mergeCell ref="A1:K2"/>
    <mergeCell ref="A3:A4"/>
    <mergeCell ref="C3:C4"/>
    <mergeCell ref="D3:D4"/>
    <mergeCell ref="E3:E4"/>
    <mergeCell ref="F3:F4"/>
    <mergeCell ref="A8:H8"/>
    <mergeCell ref="A13:H13"/>
    <mergeCell ref="A17:H17"/>
    <mergeCell ref="A20:H20"/>
    <mergeCell ref="B3:B4"/>
    <mergeCell ref="G3:H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1" sqref="A1:K2"/>
    </sheetView>
  </sheetViews>
  <sheetFormatPr defaultColWidth="9.125" defaultRowHeight="12.75"/>
  <cols>
    <col min="1" max="1" width="7.375" style="4" bestFit="1" customWidth="1"/>
    <col min="2" max="2" width="15.75390625" style="4" bestFit="1" customWidth="1"/>
    <col min="3" max="3" width="26.25390625" style="4" bestFit="1" customWidth="1"/>
    <col min="4" max="4" width="21.375" style="4" bestFit="1" customWidth="1"/>
    <col min="5" max="5" width="10.375" style="4" bestFit="1" customWidth="1"/>
    <col min="6" max="6" width="23.75390625" style="4" bestFit="1" customWidth="1"/>
    <col min="7" max="7" width="11.875" style="5" customWidth="1"/>
    <col min="8" max="8" width="11.875" style="21" customWidth="1"/>
    <col min="9" max="9" width="7.875" style="5" bestFit="1" customWidth="1"/>
    <col min="10" max="10" width="9.375" style="5" bestFit="1" customWidth="1"/>
    <col min="11" max="11" width="20.375" style="4" customWidth="1"/>
    <col min="12" max="16384" width="9.125" style="3" customWidth="1"/>
  </cols>
  <sheetData>
    <row r="1" spans="1:11" s="2" customFormat="1" ht="28.5" customHeight="1">
      <c r="A1" s="34" t="s">
        <v>165</v>
      </c>
      <c r="B1" s="35"/>
      <c r="C1" s="36"/>
      <c r="D1" s="36"/>
      <c r="E1" s="36"/>
      <c r="F1" s="36"/>
      <c r="G1" s="36"/>
      <c r="H1" s="36"/>
      <c r="I1" s="36"/>
      <c r="J1" s="36"/>
      <c r="K1" s="37"/>
    </row>
    <row r="2" spans="1:11" s="2" customFormat="1" ht="61.5" customHeight="1" thickBot="1">
      <c r="A2" s="38"/>
      <c r="B2" s="39"/>
      <c r="C2" s="40"/>
      <c r="D2" s="40"/>
      <c r="E2" s="40"/>
      <c r="F2" s="40"/>
      <c r="G2" s="40"/>
      <c r="H2" s="40"/>
      <c r="I2" s="40"/>
      <c r="J2" s="40"/>
      <c r="K2" s="41"/>
    </row>
    <row r="3" spans="1:11" s="1" customFormat="1" ht="12.75" customHeight="1">
      <c r="A3" s="42" t="s">
        <v>0</v>
      </c>
      <c r="B3" s="27" t="s">
        <v>1</v>
      </c>
      <c r="C3" s="44" t="s">
        <v>2</v>
      </c>
      <c r="D3" s="44" t="s">
        <v>3</v>
      </c>
      <c r="E3" s="29" t="s">
        <v>81</v>
      </c>
      <c r="F3" s="29" t="s">
        <v>4</v>
      </c>
      <c r="G3" s="29" t="s">
        <v>86</v>
      </c>
      <c r="H3" s="29"/>
      <c r="I3" s="29" t="s">
        <v>87</v>
      </c>
      <c r="J3" s="29" t="s">
        <v>5</v>
      </c>
      <c r="K3" s="31" t="s">
        <v>6</v>
      </c>
    </row>
    <row r="4" spans="1:11" s="1" customFormat="1" ht="21" customHeight="1" thickBot="1">
      <c r="A4" s="43"/>
      <c r="B4" s="28"/>
      <c r="C4" s="30"/>
      <c r="D4" s="30"/>
      <c r="E4" s="30"/>
      <c r="F4" s="30"/>
      <c r="G4" s="24" t="s">
        <v>88</v>
      </c>
      <c r="H4" s="18" t="s">
        <v>89</v>
      </c>
      <c r="I4" s="30"/>
      <c r="J4" s="30"/>
      <c r="K4" s="32"/>
    </row>
    <row r="5" spans="1:8" ht="15">
      <c r="A5" s="33" t="s">
        <v>40</v>
      </c>
      <c r="B5" s="33"/>
      <c r="C5" s="33"/>
      <c r="D5" s="33"/>
      <c r="E5" s="33"/>
      <c r="F5" s="33"/>
      <c r="G5" s="33"/>
      <c r="H5" s="33"/>
    </row>
    <row r="6" spans="1:11" ht="12.75">
      <c r="A6" s="7" t="s">
        <v>7</v>
      </c>
      <c r="B6" s="6" t="s">
        <v>166</v>
      </c>
      <c r="C6" s="6" t="s">
        <v>167</v>
      </c>
      <c r="D6" s="6" t="s">
        <v>168</v>
      </c>
      <c r="E6" s="6" t="str">
        <f>"0,7012"</f>
        <v>0,7012</v>
      </c>
      <c r="F6" s="6" t="s">
        <v>82</v>
      </c>
      <c r="G6" s="7" t="s">
        <v>24</v>
      </c>
      <c r="H6" s="23">
        <v>55</v>
      </c>
      <c r="I6" s="7" t="str">
        <f>"2062,5"</f>
        <v>2062,5</v>
      </c>
      <c r="J6" s="7" t="str">
        <f>"2773,6618"</f>
        <v>2773,6618</v>
      </c>
      <c r="K6" s="6" t="s">
        <v>22</v>
      </c>
    </row>
    <row r="7" ht="12.75">
      <c r="B7" s="4" t="s">
        <v>16</v>
      </c>
    </row>
    <row r="8" spans="1:8" ht="15">
      <c r="A8" s="26" t="s">
        <v>42</v>
      </c>
      <c r="B8" s="26"/>
      <c r="C8" s="26"/>
      <c r="D8" s="26"/>
      <c r="E8" s="26"/>
      <c r="F8" s="26"/>
      <c r="G8" s="26"/>
      <c r="H8" s="26"/>
    </row>
    <row r="9" spans="1:11" ht="12.75">
      <c r="A9" s="7" t="s">
        <v>7</v>
      </c>
      <c r="B9" s="6" t="s">
        <v>169</v>
      </c>
      <c r="C9" s="6" t="s">
        <v>170</v>
      </c>
      <c r="D9" s="6" t="s">
        <v>171</v>
      </c>
      <c r="E9" s="6" t="str">
        <f>"0,6706"</f>
        <v>0,6706</v>
      </c>
      <c r="F9" s="6" t="s">
        <v>172</v>
      </c>
      <c r="G9" s="7" t="s">
        <v>38</v>
      </c>
      <c r="H9" s="23">
        <v>145</v>
      </c>
      <c r="I9" s="7" t="str">
        <f>"5800,0"</f>
        <v>5800,0</v>
      </c>
      <c r="J9" s="7" t="str">
        <f>"5877,0043"</f>
        <v>5877,0043</v>
      </c>
      <c r="K9" s="6" t="s">
        <v>22</v>
      </c>
    </row>
    <row r="10" ht="12.75">
      <c r="B10" s="4" t="s">
        <v>16</v>
      </c>
    </row>
    <row r="11" spans="1:8" ht="15">
      <c r="A11" s="26" t="s">
        <v>37</v>
      </c>
      <c r="B11" s="26"/>
      <c r="C11" s="26"/>
      <c r="D11" s="26"/>
      <c r="E11" s="26"/>
      <c r="F11" s="26"/>
      <c r="G11" s="26"/>
      <c r="H11" s="26"/>
    </row>
    <row r="12" spans="1:11" ht="12.75">
      <c r="A12" s="7" t="s">
        <v>7</v>
      </c>
      <c r="B12" s="6" t="s">
        <v>173</v>
      </c>
      <c r="C12" s="6" t="s">
        <v>174</v>
      </c>
      <c r="D12" s="6" t="s">
        <v>73</v>
      </c>
      <c r="E12" s="6" t="str">
        <f>"0,6335"</f>
        <v>0,6335</v>
      </c>
      <c r="F12" s="6" t="s">
        <v>175</v>
      </c>
      <c r="G12" s="7" t="s">
        <v>11</v>
      </c>
      <c r="H12" s="23">
        <v>108</v>
      </c>
      <c r="I12" s="7" t="str">
        <f>"4590,0"</f>
        <v>4590,0</v>
      </c>
      <c r="J12" s="7" t="str">
        <f>"4216,2591"</f>
        <v>4216,2591</v>
      </c>
      <c r="K12" s="6" t="s">
        <v>22</v>
      </c>
    </row>
    <row r="13" ht="12.75">
      <c r="B13" s="4" t="s">
        <v>16</v>
      </c>
    </row>
  </sheetData>
  <sheetProtection/>
  <mergeCells count="14">
    <mergeCell ref="J3:J4"/>
    <mergeCell ref="K3:K4"/>
    <mergeCell ref="A5:H5"/>
    <mergeCell ref="A1:K2"/>
    <mergeCell ref="A3:A4"/>
    <mergeCell ref="C3:C4"/>
    <mergeCell ref="D3:D4"/>
    <mergeCell ref="E3:E4"/>
    <mergeCell ref="F3:F4"/>
    <mergeCell ref="A8:H8"/>
    <mergeCell ref="A11:H11"/>
    <mergeCell ref="B3:B4"/>
    <mergeCell ref="G3:H3"/>
    <mergeCell ref="I3:I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Pascal Girard</cp:lastModifiedBy>
  <dcterms:created xsi:type="dcterms:W3CDTF">2002-06-16T13:36:44Z</dcterms:created>
  <dcterms:modified xsi:type="dcterms:W3CDTF">2021-12-23T13:30:06Z</dcterms:modified>
  <cp:category/>
  <cp:version/>
  <cp:contentType/>
  <cp:contentStatus/>
</cp:coreProperties>
</file>