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65" windowWidth="24240" windowHeight="13740" activeTab="2"/>
  </bookViews>
  <sheets>
    <sheet name="WRPFНЖ 1_2 вес д.к." sheetId="1" r:id="rId1"/>
    <sheet name="WRPF НЖ 1 вес д.к." sheetId="2" r:id="rId2"/>
    <sheet name="WRPF НЖ 1 вес" sheetId="3" r:id="rId3"/>
  </sheets>
  <definedNames/>
  <calcPr fullCalcOnLoad="1"/>
</workbook>
</file>

<file path=xl/sharedStrings.xml><?xml version="1.0" encoding="utf-8"?>
<sst xmlns="http://schemas.openxmlformats.org/spreadsheetml/2006/main" count="316" uniqueCount="172">
  <si>
    <t>Место</t>
  </si>
  <si>
    <t>ФИО</t>
  </si>
  <si>
    <t>Возрастная группа
Дата рождения/Возраст</t>
  </si>
  <si>
    <t>Собственный
вес</t>
  </si>
  <si>
    <t>Команда</t>
  </si>
  <si>
    <t>Город/область</t>
  </si>
  <si>
    <t>Очки</t>
  </si>
  <si>
    <t>Тренер</t>
  </si>
  <si>
    <t>1</t>
  </si>
  <si>
    <t xml:space="preserve">Лично </t>
  </si>
  <si>
    <t>97,5</t>
  </si>
  <si>
    <t>30,0</t>
  </si>
  <si>
    <t>32,5</t>
  </si>
  <si>
    <t/>
  </si>
  <si>
    <t>70,0</t>
  </si>
  <si>
    <t>80,0</t>
  </si>
  <si>
    <t>85,0</t>
  </si>
  <si>
    <t xml:space="preserve">самостоятельно </t>
  </si>
  <si>
    <t>ВЕСОВАЯ КАТЕГОРИЯ   60</t>
  </si>
  <si>
    <t>75,0</t>
  </si>
  <si>
    <t>90,0</t>
  </si>
  <si>
    <t>ВЕСОВАЯ КАТЕГОРИЯ   67.5</t>
  </si>
  <si>
    <t>ВЕСОВАЯ КАТЕГОРИЯ   75</t>
  </si>
  <si>
    <t xml:space="preserve">Железная семья </t>
  </si>
  <si>
    <t xml:space="preserve">Ярославль/Ярославская область </t>
  </si>
  <si>
    <t>ВЕСОВАЯ КАТЕГОРИЯ   82.5</t>
  </si>
  <si>
    <t>2</t>
  </si>
  <si>
    <t xml:space="preserve">Москва </t>
  </si>
  <si>
    <t xml:space="preserve">Бирск/Республика Башкортостан </t>
  </si>
  <si>
    <t>Бобровский К.</t>
  </si>
  <si>
    <t>117,5</t>
  </si>
  <si>
    <t>3</t>
  </si>
  <si>
    <t>ВЕСОВАЯ КАТЕГОРИЯ   90</t>
  </si>
  <si>
    <t>ВЕСОВАЯ КАТЕГОРИЯ   100</t>
  </si>
  <si>
    <t>100,0</t>
  </si>
  <si>
    <t>ВЕСОВАЯ КАТЕГОРИЯ   110</t>
  </si>
  <si>
    <t>ВЕСОВАЯ КАТЕГОРИЯ   125</t>
  </si>
  <si>
    <t>Карпов Илья</t>
  </si>
  <si>
    <t>Открытая (29.06.1993)/24</t>
  </si>
  <si>
    <t>116,20</t>
  </si>
  <si>
    <t xml:space="preserve">Абсолютный зачёт </t>
  </si>
  <si>
    <t xml:space="preserve">Открытая </t>
  </si>
  <si>
    <t xml:space="preserve">ФИО </t>
  </si>
  <si>
    <t xml:space="preserve">Возрастная группа </t>
  </si>
  <si>
    <t>82,5</t>
  </si>
  <si>
    <t>75</t>
  </si>
  <si>
    <t xml:space="preserve">Мужчины </t>
  </si>
  <si>
    <t>Весовая категория</t>
  </si>
  <si>
    <t>100</t>
  </si>
  <si>
    <t>27,5</t>
  </si>
  <si>
    <t>Максимов Алексей</t>
  </si>
  <si>
    <t>Открытая (11.12.1989)/28</t>
  </si>
  <si>
    <t>89,40</t>
  </si>
  <si>
    <t xml:space="preserve">Сыктывкар/Республика Коми </t>
  </si>
  <si>
    <t>95,80</t>
  </si>
  <si>
    <t>100,00</t>
  </si>
  <si>
    <t>ВЕСОВАЯ КАТЕГОРИЯ   52</t>
  </si>
  <si>
    <t xml:space="preserve">Череповец/Вологодская область </t>
  </si>
  <si>
    <t>Аверина Ульяна</t>
  </si>
  <si>
    <t>59,40</t>
  </si>
  <si>
    <t>Кузьмин А.</t>
  </si>
  <si>
    <t>102,5</t>
  </si>
  <si>
    <t>4</t>
  </si>
  <si>
    <t>Тутин Артём</t>
  </si>
  <si>
    <t>Открытая (18.08.1989)/28</t>
  </si>
  <si>
    <t>74,80</t>
  </si>
  <si>
    <t>Елатьма/Рязанская область</t>
  </si>
  <si>
    <t>Жуков Алексей</t>
  </si>
  <si>
    <t>Открытая (23.10.1983)/34</t>
  </si>
  <si>
    <t>88,00</t>
  </si>
  <si>
    <t>Архангельск/Архангельская область</t>
  </si>
  <si>
    <t>Габуев Андрей</t>
  </si>
  <si>
    <t>99,00</t>
  </si>
  <si>
    <t xml:space="preserve">Ухта/Республика Коми </t>
  </si>
  <si>
    <t>Акентьев В.</t>
  </si>
  <si>
    <t>Афанасенко Михаил</t>
  </si>
  <si>
    <t>Открытая (20.07.1990)/27</t>
  </si>
  <si>
    <t>97,10</t>
  </si>
  <si>
    <t>Мухтаров Сергей</t>
  </si>
  <si>
    <t xml:space="preserve">Вологда/Вологодская область </t>
  </si>
  <si>
    <t>Акентьев Валерий</t>
  </si>
  <si>
    <t>98,50</t>
  </si>
  <si>
    <t>Григорьев Константин</t>
  </si>
  <si>
    <t>Открытая (24.09.1987)/30</t>
  </si>
  <si>
    <t>89,50</t>
  </si>
  <si>
    <t xml:space="preserve">Химки/Московская область </t>
  </si>
  <si>
    <t>Авдулов Евгений</t>
  </si>
  <si>
    <t>Открытая (04.11.1983)/34</t>
  </si>
  <si>
    <t>117,10</t>
  </si>
  <si>
    <t xml:space="preserve">Суздаль/Владимирская область </t>
  </si>
  <si>
    <t xml:space="preserve">Комсомольск/Ивановская область </t>
  </si>
  <si>
    <t>Рычагов С.</t>
  </si>
  <si>
    <t>Gloss</t>
  </si>
  <si>
    <t>Юниоры 20 - 23 (30.10.1996)/21</t>
  </si>
  <si>
    <t>Мастера 60+ (13.03.1958)/60</t>
  </si>
  <si>
    <t>Чемпионат России WRPF
WRPF Народный жим (1/2 вес) допинг контроль
Ярославль/Ярославская область, 24 - 25 марта 2018 г.</t>
  </si>
  <si>
    <t>Жим мн. повт.</t>
  </si>
  <si>
    <t>Тоннаж</t>
  </si>
  <si>
    <t>Вес</t>
  </si>
  <si>
    <t>Повторы</t>
  </si>
  <si>
    <t>Юниорки 20 - 23 (04.11.1996)/21</t>
  </si>
  <si>
    <t>44,0</t>
  </si>
  <si>
    <t>Муминова Елена</t>
  </si>
  <si>
    <t>Мастера 40 - 49 (09.06.1975)/42</t>
  </si>
  <si>
    <t>56,80</t>
  </si>
  <si>
    <t>43,0</t>
  </si>
  <si>
    <t>Куприянов Дмитрий</t>
  </si>
  <si>
    <t>Юноши 13 - 19 (01.10.2001)/16</t>
  </si>
  <si>
    <t>51,00</t>
  </si>
  <si>
    <t>51,0</t>
  </si>
  <si>
    <t>Покровский Илья</t>
  </si>
  <si>
    <t>Юноши 13 - 19 (27.01.2002)/16</t>
  </si>
  <si>
    <t>60,60</t>
  </si>
  <si>
    <t>24,0</t>
  </si>
  <si>
    <t>Корчагин П.</t>
  </si>
  <si>
    <t>ЧР WRPF
WRPF Народный жим (1 вес) допинг контроль
Ярославль/Ярославская область, 23 - 25 марта 2018 г.</t>
  </si>
  <si>
    <t>28,0</t>
  </si>
  <si>
    <t>Заводской Кирилл</t>
  </si>
  <si>
    <t>Открытая (23.08.1992)/25</t>
  </si>
  <si>
    <t>69,60</t>
  </si>
  <si>
    <t>17,0</t>
  </si>
  <si>
    <t>Филатов Николай</t>
  </si>
  <si>
    <t>Мастера 40 - 49 (01.03.1977)/41</t>
  </si>
  <si>
    <t>73,60</t>
  </si>
  <si>
    <t>27,0</t>
  </si>
  <si>
    <t>Суший Илья</t>
  </si>
  <si>
    <t>Открытая (20.08.1984)/33</t>
  </si>
  <si>
    <t>76,40</t>
  </si>
  <si>
    <t xml:space="preserve">Северск/Томская область </t>
  </si>
  <si>
    <t>77,5</t>
  </si>
  <si>
    <t>61,0</t>
  </si>
  <si>
    <t>26,0</t>
  </si>
  <si>
    <t>18,0</t>
  </si>
  <si>
    <t>13,0</t>
  </si>
  <si>
    <t>Мастера 50 - 59 (17.02.1961)/57</t>
  </si>
  <si>
    <t>21,0</t>
  </si>
  <si>
    <t>14,0</t>
  </si>
  <si>
    <t xml:space="preserve">Gloss </t>
  </si>
  <si>
    <t>4727,5</t>
  </si>
  <si>
    <t>3211,3908</t>
  </si>
  <si>
    <t>90</t>
  </si>
  <si>
    <t>2340,0</t>
  </si>
  <si>
    <t>1450,0980</t>
  </si>
  <si>
    <t>2100,0</t>
  </si>
  <si>
    <t>1448,7900</t>
  </si>
  <si>
    <t>Чемпионат России WRPF
WRPF Народный жим (1 вес)
Ярославль/Ярославская область 24 - 25 марта 2018 г.</t>
  </si>
  <si>
    <t>Кокорев Илья</t>
  </si>
  <si>
    <t>Открытая (19.01.1973)/45</t>
  </si>
  <si>
    <t>79,40</t>
  </si>
  <si>
    <t>Гапоненко Арсений</t>
  </si>
  <si>
    <t>Открытая (31.05.1991)/26</t>
  </si>
  <si>
    <t>84,70</t>
  </si>
  <si>
    <t>59,0</t>
  </si>
  <si>
    <t>33,0</t>
  </si>
  <si>
    <t>Ясенев Сергей</t>
  </si>
  <si>
    <t>Открытая (02.12.1989)/28</t>
  </si>
  <si>
    <t>84,40</t>
  </si>
  <si>
    <t>Милантьев Сергей</t>
  </si>
  <si>
    <t>Открытая (19.10.1981)/36</t>
  </si>
  <si>
    <t xml:space="preserve">Саратов/Саратовская область </t>
  </si>
  <si>
    <t>Фомичев Дмитрий</t>
  </si>
  <si>
    <t>Открытая (15.12.1986)/31</t>
  </si>
  <si>
    <t>101,60</t>
  </si>
  <si>
    <t>22,0</t>
  </si>
  <si>
    <t>Смыслов И.</t>
  </si>
  <si>
    <t>16,0</t>
  </si>
  <si>
    <t>5015,0</t>
  </si>
  <si>
    <t>3179,5100</t>
  </si>
  <si>
    <t>2970,0</t>
  </si>
  <si>
    <t>1824,0255</t>
  </si>
  <si>
    <t>2925,0</t>
  </si>
  <si>
    <t>1733,2087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</si>
</sst>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2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1"/>
      <name val="Arial Cyr"/>
      <family val="0"/>
    </font>
    <font>
      <b/>
      <sz val="24"/>
      <name val="Arial Cyr"/>
      <family val="0"/>
    </font>
    <font>
      <sz val="12"/>
      <name val="Arial Cyr"/>
      <family val="0"/>
    </font>
    <font>
      <i/>
      <sz val="12"/>
      <name val="Arial Cyr"/>
      <family val="0"/>
    </font>
    <font>
      <sz val="14"/>
      <name val="Arial Cyr"/>
      <family val="0"/>
    </font>
    <font>
      <i/>
      <sz val="11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46">
    <xf numFmtId="0" fontId="0" fillId="0" borderId="0" xfId="0" applyAlignment="1">
      <alignment/>
    </xf>
    <xf numFmtId="49" fontId="3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center" vertical="center"/>
    </xf>
    <xf numFmtId="1" fontId="2" fillId="0" borderId="12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1" fontId="2" fillId="0" borderId="13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1" fontId="3" fillId="0" borderId="14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/>
    </xf>
    <xf numFmtId="49" fontId="4" fillId="0" borderId="21" xfId="0" applyNumberFormat="1" applyFont="1" applyFill="1" applyBorder="1" applyAlignment="1">
      <alignment horizontal="center" vertical="center"/>
    </xf>
    <xf numFmtId="49" fontId="4" fillId="0" borderId="22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  <xf numFmtId="49" fontId="3" fillId="0" borderId="24" xfId="0" applyNumberFormat="1" applyFont="1" applyFill="1" applyBorder="1" applyAlignment="1">
      <alignment horizontal="center" vertical="center"/>
    </xf>
    <xf numFmtId="49" fontId="3" fillId="0" borderId="25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25" xfId="0" applyNumberFormat="1" applyFont="1" applyFill="1" applyBorder="1" applyAlignment="1">
      <alignment horizontal="center" vertical="center"/>
    </xf>
    <xf numFmtId="49" fontId="3" fillId="0" borderId="26" xfId="0" applyNumberFormat="1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zoomScalePageLayoutView="0" workbookViewId="0" topLeftCell="A1">
      <selection activeCell="C28" sqref="C28"/>
    </sheetView>
  </sheetViews>
  <sheetFormatPr defaultColWidth="9.125" defaultRowHeight="12.75"/>
  <cols>
    <col min="1" max="1" width="6.75390625" style="6" bestFit="1" customWidth="1"/>
    <col min="2" max="2" width="17.25390625" style="5" bestFit="1" customWidth="1"/>
    <col min="3" max="3" width="28.25390625" style="5" bestFit="1" customWidth="1"/>
    <col min="4" max="4" width="13.75390625" style="5" bestFit="1" customWidth="1"/>
    <col min="5" max="5" width="9.75390625" style="5" bestFit="1" customWidth="1"/>
    <col min="6" max="6" width="21.75390625" style="5" bestFit="1" customWidth="1"/>
    <col min="7" max="7" width="30.75390625" style="5" bestFit="1" customWidth="1"/>
    <col min="8" max="8" width="10.00390625" style="6" customWidth="1"/>
    <col min="9" max="9" width="10.00390625" style="18" customWidth="1"/>
    <col min="10" max="10" width="8.125" style="6" bestFit="1" customWidth="1"/>
    <col min="11" max="11" width="9.25390625" style="6" bestFit="1" customWidth="1"/>
    <col min="12" max="12" width="10.25390625" style="5" bestFit="1" customWidth="1"/>
    <col min="13" max="16384" width="9.125" style="3" customWidth="1"/>
  </cols>
  <sheetData>
    <row r="1" spans="1:12" s="2" customFormat="1" ht="28.5" customHeight="1">
      <c r="A1" s="32" t="s">
        <v>95</v>
      </c>
      <c r="B1" s="33"/>
      <c r="C1" s="34"/>
      <c r="D1" s="34"/>
      <c r="E1" s="34"/>
      <c r="F1" s="34"/>
      <c r="G1" s="34"/>
      <c r="H1" s="34"/>
      <c r="I1" s="34"/>
      <c r="J1" s="34"/>
      <c r="K1" s="34"/>
      <c r="L1" s="35"/>
    </row>
    <row r="2" spans="1:12" s="2" customFormat="1" ht="61.5" customHeight="1" thickBot="1">
      <c r="A2" s="36"/>
      <c r="B2" s="37"/>
      <c r="C2" s="37"/>
      <c r="D2" s="37"/>
      <c r="E2" s="37"/>
      <c r="F2" s="37"/>
      <c r="G2" s="37"/>
      <c r="H2" s="37"/>
      <c r="I2" s="37"/>
      <c r="J2" s="37"/>
      <c r="K2" s="37"/>
      <c r="L2" s="38"/>
    </row>
    <row r="3" spans="1:12" s="1" customFormat="1" ht="12.75" customHeight="1">
      <c r="A3" s="39" t="s">
        <v>0</v>
      </c>
      <c r="B3" s="44" t="s">
        <v>1</v>
      </c>
      <c r="C3" s="41" t="s">
        <v>2</v>
      </c>
      <c r="D3" s="41" t="s">
        <v>3</v>
      </c>
      <c r="E3" s="43" t="s">
        <v>92</v>
      </c>
      <c r="F3" s="43" t="s">
        <v>4</v>
      </c>
      <c r="G3" s="43" t="s">
        <v>5</v>
      </c>
      <c r="H3" s="43" t="s">
        <v>96</v>
      </c>
      <c r="I3" s="43"/>
      <c r="J3" s="43" t="s">
        <v>97</v>
      </c>
      <c r="K3" s="43" t="s">
        <v>6</v>
      </c>
      <c r="L3" s="26" t="s">
        <v>7</v>
      </c>
    </row>
    <row r="4" spans="1:12" s="1" customFormat="1" ht="21" customHeight="1" thickBot="1">
      <c r="A4" s="40"/>
      <c r="B4" s="45"/>
      <c r="C4" s="42"/>
      <c r="D4" s="42"/>
      <c r="E4" s="42"/>
      <c r="F4" s="42"/>
      <c r="G4" s="42"/>
      <c r="H4" s="24" t="s">
        <v>98</v>
      </c>
      <c r="I4" s="25" t="s">
        <v>99</v>
      </c>
      <c r="J4" s="42"/>
      <c r="K4" s="42"/>
      <c r="L4" s="27"/>
    </row>
    <row r="5" spans="1:11" ht="15">
      <c r="A5" s="28" t="s">
        <v>18</v>
      </c>
      <c r="B5" s="28"/>
      <c r="C5" s="29"/>
      <c r="D5" s="29"/>
      <c r="E5" s="29"/>
      <c r="F5" s="29"/>
      <c r="G5" s="29"/>
      <c r="H5" s="29"/>
      <c r="I5" s="29"/>
      <c r="J5" s="29"/>
      <c r="K5" s="29"/>
    </row>
    <row r="6" spans="1:12" ht="12.75">
      <c r="A6" s="10" t="s">
        <v>8</v>
      </c>
      <c r="B6" s="9" t="s">
        <v>58</v>
      </c>
      <c r="C6" s="9" t="s">
        <v>100</v>
      </c>
      <c r="D6" s="9" t="s">
        <v>59</v>
      </c>
      <c r="E6" s="9" t="str">
        <f>"0,9956"</f>
        <v>0,9956</v>
      </c>
      <c r="F6" s="9" t="s">
        <v>9</v>
      </c>
      <c r="G6" s="9" t="s">
        <v>57</v>
      </c>
      <c r="H6" s="10" t="s">
        <v>11</v>
      </c>
      <c r="I6" s="19" t="s">
        <v>101</v>
      </c>
      <c r="J6" s="10" t="str">
        <f>"1320,0"</f>
        <v>1320,0</v>
      </c>
      <c r="K6" s="10" t="str">
        <f>"1314,1920"</f>
        <v>1314,1920</v>
      </c>
      <c r="L6" s="9" t="s">
        <v>60</v>
      </c>
    </row>
    <row r="7" spans="1:12" ht="12.75">
      <c r="A7" s="12" t="s">
        <v>8</v>
      </c>
      <c r="B7" s="11" t="s">
        <v>102</v>
      </c>
      <c r="C7" s="11" t="s">
        <v>103</v>
      </c>
      <c r="D7" s="11" t="s">
        <v>104</v>
      </c>
      <c r="E7" s="11" t="str">
        <f>"1,0321"</f>
        <v>1,0321</v>
      </c>
      <c r="F7" s="11" t="s">
        <v>9</v>
      </c>
      <c r="G7" s="11" t="s">
        <v>57</v>
      </c>
      <c r="H7" s="12" t="s">
        <v>11</v>
      </c>
      <c r="I7" s="20" t="s">
        <v>105</v>
      </c>
      <c r="J7" s="12" t="str">
        <f>"1290,0"</f>
        <v>1290,0</v>
      </c>
      <c r="K7" s="12" t="str">
        <f>"1358,0371"</f>
        <v>1358,0371</v>
      </c>
      <c r="L7" s="11" t="s">
        <v>60</v>
      </c>
    </row>
    <row r="8" ht="12.75">
      <c r="B8" s="5" t="s">
        <v>13</v>
      </c>
    </row>
    <row r="9" spans="1:11" ht="15">
      <c r="A9" s="30" t="s">
        <v>56</v>
      </c>
      <c r="B9" s="30"/>
      <c r="C9" s="31"/>
      <c r="D9" s="31"/>
      <c r="E9" s="31"/>
      <c r="F9" s="31"/>
      <c r="G9" s="31"/>
      <c r="H9" s="31"/>
      <c r="I9" s="31"/>
      <c r="J9" s="31"/>
      <c r="K9" s="31"/>
    </row>
    <row r="10" spans="1:12" ht="12.75">
      <c r="A10" s="8" t="s">
        <v>8</v>
      </c>
      <c r="B10" s="7" t="s">
        <v>106</v>
      </c>
      <c r="C10" s="7" t="s">
        <v>107</v>
      </c>
      <c r="D10" s="7" t="s">
        <v>108</v>
      </c>
      <c r="E10" s="7" t="str">
        <f>"0,9875"</f>
        <v>0,9875</v>
      </c>
      <c r="F10" s="7" t="s">
        <v>9</v>
      </c>
      <c r="G10" s="7" t="s">
        <v>90</v>
      </c>
      <c r="H10" s="8" t="s">
        <v>49</v>
      </c>
      <c r="I10" s="21" t="s">
        <v>109</v>
      </c>
      <c r="J10" s="8" t="str">
        <f>"1402,5"</f>
        <v>1402,5</v>
      </c>
      <c r="K10" s="8" t="str">
        <f>"1384,9688"</f>
        <v>1384,9688</v>
      </c>
      <c r="L10" s="7" t="s">
        <v>91</v>
      </c>
    </row>
    <row r="11" ht="12.75">
      <c r="B11" s="5" t="s">
        <v>13</v>
      </c>
    </row>
    <row r="12" spans="1:11" ht="15">
      <c r="A12" s="30" t="s">
        <v>21</v>
      </c>
      <c r="B12" s="30"/>
      <c r="C12" s="31"/>
      <c r="D12" s="31"/>
      <c r="E12" s="31"/>
      <c r="F12" s="31"/>
      <c r="G12" s="31"/>
      <c r="H12" s="31"/>
      <c r="I12" s="31"/>
      <c r="J12" s="31"/>
      <c r="K12" s="31"/>
    </row>
    <row r="13" spans="1:12" ht="12.75">
      <c r="A13" s="8" t="s">
        <v>8</v>
      </c>
      <c r="B13" s="7" t="s">
        <v>110</v>
      </c>
      <c r="C13" s="7" t="s">
        <v>111</v>
      </c>
      <c r="D13" s="7" t="s">
        <v>112</v>
      </c>
      <c r="E13" s="7" t="str">
        <f>"0,8249"</f>
        <v>0,8249</v>
      </c>
      <c r="F13" s="7" t="s">
        <v>23</v>
      </c>
      <c r="G13" s="7" t="s">
        <v>24</v>
      </c>
      <c r="H13" s="8" t="s">
        <v>12</v>
      </c>
      <c r="I13" s="21" t="s">
        <v>113</v>
      </c>
      <c r="J13" s="8" t="str">
        <f>"780,0"</f>
        <v>780,0</v>
      </c>
      <c r="K13" s="8" t="str">
        <f>"643,4220"</f>
        <v>643,4220</v>
      </c>
      <c r="L13" s="7" t="s">
        <v>114</v>
      </c>
    </row>
    <row r="14" ht="12.75">
      <c r="B14" s="5" t="s">
        <v>13</v>
      </c>
    </row>
  </sheetData>
  <sheetProtection/>
  <mergeCells count="15">
    <mergeCell ref="A12:K12"/>
    <mergeCell ref="B3:B4"/>
    <mergeCell ref="A1:L2"/>
    <mergeCell ref="A3:A4"/>
    <mergeCell ref="C3:C4"/>
    <mergeCell ref="D3:D4"/>
    <mergeCell ref="E3:E4"/>
    <mergeCell ref="F3:F4"/>
    <mergeCell ref="G3:G4"/>
    <mergeCell ref="H3:I3"/>
    <mergeCell ref="J3:J4"/>
    <mergeCell ref="K3:K4"/>
    <mergeCell ref="L3:L4"/>
    <mergeCell ref="A5:K5"/>
    <mergeCell ref="A9:K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1">
      <selection activeCell="D36" sqref="D36"/>
    </sheetView>
  </sheetViews>
  <sheetFormatPr defaultColWidth="9.125" defaultRowHeight="12.75"/>
  <cols>
    <col min="1" max="1" width="6.75390625" style="6" bestFit="1" customWidth="1"/>
    <col min="2" max="2" width="17.875" style="5" bestFit="1" customWidth="1"/>
    <col min="3" max="3" width="28.125" style="5" bestFit="1" customWidth="1"/>
    <col min="4" max="4" width="20.00390625" style="5" bestFit="1" customWidth="1"/>
    <col min="5" max="5" width="9.75390625" style="5" bestFit="1" customWidth="1"/>
    <col min="6" max="6" width="21.75390625" style="5" bestFit="1" customWidth="1"/>
    <col min="7" max="7" width="30.00390625" style="5" bestFit="1" customWidth="1"/>
    <col min="8" max="8" width="10.125" style="6" customWidth="1"/>
    <col min="9" max="9" width="10.125" style="18" customWidth="1"/>
    <col min="10" max="10" width="8.125" style="6" bestFit="1" customWidth="1"/>
    <col min="11" max="11" width="9.25390625" style="6" bestFit="1" customWidth="1"/>
    <col min="12" max="12" width="15.00390625" style="5" bestFit="1" customWidth="1"/>
    <col min="13" max="16384" width="9.125" style="3" customWidth="1"/>
  </cols>
  <sheetData>
    <row r="1" spans="1:12" s="2" customFormat="1" ht="28.5" customHeight="1">
      <c r="A1" s="32" t="s">
        <v>115</v>
      </c>
      <c r="B1" s="33"/>
      <c r="C1" s="34"/>
      <c r="D1" s="34"/>
      <c r="E1" s="34"/>
      <c r="F1" s="34"/>
      <c r="G1" s="34"/>
      <c r="H1" s="34"/>
      <c r="I1" s="34"/>
      <c r="J1" s="34"/>
      <c r="K1" s="34"/>
      <c r="L1" s="35"/>
    </row>
    <row r="2" spans="1:12" s="2" customFormat="1" ht="61.5" customHeight="1" thickBot="1">
      <c r="A2" s="36"/>
      <c r="B2" s="37"/>
      <c r="C2" s="37"/>
      <c r="D2" s="37"/>
      <c r="E2" s="37"/>
      <c r="F2" s="37"/>
      <c r="G2" s="37"/>
      <c r="H2" s="37"/>
      <c r="I2" s="37"/>
      <c r="J2" s="37"/>
      <c r="K2" s="37"/>
      <c r="L2" s="38"/>
    </row>
    <row r="3" spans="1:12" s="1" customFormat="1" ht="12.75" customHeight="1">
      <c r="A3" s="39" t="s">
        <v>0</v>
      </c>
      <c r="B3" s="44" t="s">
        <v>1</v>
      </c>
      <c r="C3" s="41" t="s">
        <v>2</v>
      </c>
      <c r="D3" s="41" t="s">
        <v>3</v>
      </c>
      <c r="E3" s="43" t="s">
        <v>92</v>
      </c>
      <c r="F3" s="43" t="s">
        <v>4</v>
      </c>
      <c r="G3" s="43" t="s">
        <v>5</v>
      </c>
      <c r="H3" s="43" t="s">
        <v>96</v>
      </c>
      <c r="I3" s="43"/>
      <c r="J3" s="43" t="s">
        <v>97</v>
      </c>
      <c r="K3" s="43" t="s">
        <v>6</v>
      </c>
      <c r="L3" s="26" t="s">
        <v>7</v>
      </c>
    </row>
    <row r="4" spans="1:12" s="1" customFormat="1" ht="21" customHeight="1" thickBot="1">
      <c r="A4" s="40"/>
      <c r="B4" s="45"/>
      <c r="C4" s="42"/>
      <c r="D4" s="42"/>
      <c r="E4" s="42"/>
      <c r="F4" s="42"/>
      <c r="G4" s="42"/>
      <c r="H4" s="24" t="s">
        <v>98</v>
      </c>
      <c r="I4" s="25" t="s">
        <v>99</v>
      </c>
      <c r="J4" s="42"/>
      <c r="K4" s="42"/>
      <c r="L4" s="27"/>
    </row>
    <row r="5" spans="1:11" ht="15">
      <c r="A5" s="28" t="s">
        <v>22</v>
      </c>
      <c r="B5" s="28"/>
      <c r="C5" s="29"/>
      <c r="D5" s="29"/>
      <c r="E5" s="29"/>
      <c r="F5" s="29"/>
      <c r="G5" s="29"/>
      <c r="H5" s="29"/>
      <c r="I5" s="29"/>
      <c r="J5" s="29"/>
      <c r="K5" s="29"/>
    </row>
    <row r="6" spans="1:12" ht="12.75">
      <c r="A6" s="10" t="s">
        <v>8</v>
      </c>
      <c r="B6" s="9" t="s">
        <v>63</v>
      </c>
      <c r="C6" s="9" t="s">
        <v>64</v>
      </c>
      <c r="D6" s="9" t="s">
        <v>65</v>
      </c>
      <c r="E6" s="9" t="str">
        <f>"0,6899"</f>
        <v>0,6899</v>
      </c>
      <c r="F6" s="9" t="s">
        <v>9</v>
      </c>
      <c r="G6" s="9" t="s">
        <v>66</v>
      </c>
      <c r="H6" s="10" t="s">
        <v>19</v>
      </c>
      <c r="I6" s="19" t="s">
        <v>116</v>
      </c>
      <c r="J6" s="10" t="str">
        <f>"2100,0"</f>
        <v>2100,0</v>
      </c>
      <c r="K6" s="10" t="str">
        <f>"1448,7900"</f>
        <v>1448,7900</v>
      </c>
      <c r="L6" s="9" t="s">
        <v>17</v>
      </c>
    </row>
    <row r="7" spans="1:12" ht="12.75">
      <c r="A7" s="17" t="s">
        <v>26</v>
      </c>
      <c r="B7" s="16" t="s">
        <v>117</v>
      </c>
      <c r="C7" s="16" t="s">
        <v>118</v>
      </c>
      <c r="D7" s="16" t="s">
        <v>119</v>
      </c>
      <c r="E7" s="16" t="str">
        <f>"0,7297"</f>
        <v>0,7297</v>
      </c>
      <c r="F7" s="16" t="s">
        <v>9</v>
      </c>
      <c r="G7" s="16" t="s">
        <v>79</v>
      </c>
      <c r="H7" s="17" t="s">
        <v>14</v>
      </c>
      <c r="I7" s="22" t="s">
        <v>120</v>
      </c>
      <c r="J7" s="17" t="str">
        <f>"1190,0"</f>
        <v>1190,0</v>
      </c>
      <c r="K7" s="17" t="str">
        <f>"868,2835"</f>
        <v>868,2835</v>
      </c>
      <c r="L7" s="16" t="s">
        <v>17</v>
      </c>
    </row>
    <row r="8" spans="1:12" ht="12.75">
      <c r="A8" s="12" t="s">
        <v>8</v>
      </c>
      <c r="B8" s="11" t="s">
        <v>121</v>
      </c>
      <c r="C8" s="11" t="s">
        <v>122</v>
      </c>
      <c r="D8" s="11" t="s">
        <v>123</v>
      </c>
      <c r="E8" s="11" t="str">
        <f>"0,6983"</f>
        <v>0,6983</v>
      </c>
      <c r="F8" s="11" t="s">
        <v>9</v>
      </c>
      <c r="G8" s="11" t="s">
        <v>27</v>
      </c>
      <c r="H8" s="12" t="s">
        <v>19</v>
      </c>
      <c r="I8" s="20" t="s">
        <v>124</v>
      </c>
      <c r="J8" s="12" t="str">
        <f>"2025,0"</f>
        <v>2025,0</v>
      </c>
      <c r="K8" s="12" t="str">
        <f>"1428,1981"</f>
        <v>1428,1981</v>
      </c>
      <c r="L8" s="11" t="s">
        <v>17</v>
      </c>
    </row>
    <row r="9" ht="12.75">
      <c r="B9" s="5" t="s">
        <v>13</v>
      </c>
    </row>
    <row r="10" spans="1:11" ht="15">
      <c r="A10" s="30" t="s">
        <v>25</v>
      </c>
      <c r="B10" s="30"/>
      <c r="C10" s="31"/>
      <c r="D10" s="31"/>
      <c r="E10" s="31"/>
      <c r="F10" s="31"/>
      <c r="G10" s="31"/>
      <c r="H10" s="31"/>
      <c r="I10" s="31"/>
      <c r="J10" s="31"/>
      <c r="K10" s="31"/>
    </row>
    <row r="11" spans="1:12" ht="12.75">
      <c r="A11" s="8" t="s">
        <v>8</v>
      </c>
      <c r="B11" s="7" t="s">
        <v>125</v>
      </c>
      <c r="C11" s="7" t="s">
        <v>126</v>
      </c>
      <c r="D11" s="7" t="s">
        <v>127</v>
      </c>
      <c r="E11" s="7" t="str">
        <f>"0,6793"</f>
        <v>0,6793</v>
      </c>
      <c r="F11" s="7" t="s">
        <v>9</v>
      </c>
      <c r="G11" s="7" t="s">
        <v>128</v>
      </c>
      <c r="H11" s="8" t="s">
        <v>129</v>
      </c>
      <c r="I11" s="21" t="s">
        <v>130</v>
      </c>
      <c r="J11" s="8" t="str">
        <f>"4727,5"</f>
        <v>4727,5</v>
      </c>
      <c r="K11" s="8" t="str">
        <f>"3211,3908"</f>
        <v>3211,3908</v>
      </c>
      <c r="L11" s="7" t="s">
        <v>17</v>
      </c>
    </row>
    <row r="12" ht="12.75">
      <c r="B12" s="5" t="s">
        <v>13</v>
      </c>
    </row>
    <row r="13" spans="1:11" ht="15">
      <c r="A13" s="30" t="s">
        <v>32</v>
      </c>
      <c r="B13" s="30"/>
      <c r="C13" s="31"/>
      <c r="D13" s="31"/>
      <c r="E13" s="31"/>
      <c r="F13" s="31"/>
      <c r="G13" s="31"/>
      <c r="H13" s="31"/>
      <c r="I13" s="31"/>
      <c r="J13" s="31"/>
      <c r="K13" s="31"/>
    </row>
    <row r="14" spans="1:12" ht="12.75">
      <c r="A14" s="8" t="s">
        <v>8</v>
      </c>
      <c r="B14" s="7" t="s">
        <v>67</v>
      </c>
      <c r="C14" s="7" t="s">
        <v>68</v>
      </c>
      <c r="D14" s="7" t="s">
        <v>69</v>
      </c>
      <c r="E14" s="7" t="str">
        <f>"0,6197"</f>
        <v>0,6197</v>
      </c>
      <c r="F14" s="7" t="s">
        <v>9</v>
      </c>
      <c r="G14" s="7" t="s">
        <v>70</v>
      </c>
      <c r="H14" s="8" t="s">
        <v>20</v>
      </c>
      <c r="I14" s="21" t="s">
        <v>131</v>
      </c>
      <c r="J14" s="8" t="str">
        <f>"2340,0"</f>
        <v>2340,0</v>
      </c>
      <c r="K14" s="8" t="str">
        <f>"1450,0980"</f>
        <v>1450,0980</v>
      </c>
      <c r="L14" s="7" t="s">
        <v>17</v>
      </c>
    </row>
    <row r="15" ht="12.75">
      <c r="B15" s="5" t="s">
        <v>13</v>
      </c>
    </row>
    <row r="16" spans="1:11" ht="15">
      <c r="A16" s="30" t="s">
        <v>33</v>
      </c>
      <c r="B16" s="30"/>
      <c r="C16" s="31"/>
      <c r="D16" s="31"/>
      <c r="E16" s="31"/>
      <c r="F16" s="31"/>
      <c r="G16" s="31"/>
      <c r="H16" s="31"/>
      <c r="I16" s="31"/>
      <c r="J16" s="31"/>
      <c r="K16" s="31"/>
    </row>
    <row r="17" spans="1:12" ht="12.75">
      <c r="A17" s="10" t="s">
        <v>8</v>
      </c>
      <c r="B17" s="9" t="s">
        <v>71</v>
      </c>
      <c r="C17" s="9" t="s">
        <v>93</v>
      </c>
      <c r="D17" s="9" t="s">
        <v>72</v>
      </c>
      <c r="E17" s="9" t="str">
        <f>"0,5838"</f>
        <v>0,5838</v>
      </c>
      <c r="F17" s="9" t="s">
        <v>9</v>
      </c>
      <c r="G17" s="9" t="s">
        <v>73</v>
      </c>
      <c r="H17" s="10" t="s">
        <v>34</v>
      </c>
      <c r="I17" s="19" t="s">
        <v>132</v>
      </c>
      <c r="J17" s="10" t="str">
        <f>"1800,0"</f>
        <v>1800,0</v>
      </c>
      <c r="K17" s="10" t="str">
        <f>"1050,8400"</f>
        <v>1050,8400</v>
      </c>
      <c r="L17" s="9" t="s">
        <v>74</v>
      </c>
    </row>
    <row r="18" spans="1:12" ht="12.75">
      <c r="A18" s="17" t="s">
        <v>8</v>
      </c>
      <c r="B18" s="16" t="s">
        <v>75</v>
      </c>
      <c r="C18" s="16" t="s">
        <v>76</v>
      </c>
      <c r="D18" s="16" t="s">
        <v>77</v>
      </c>
      <c r="E18" s="16" t="str">
        <f>"0,5889"</f>
        <v>0,5889</v>
      </c>
      <c r="F18" s="16" t="s">
        <v>9</v>
      </c>
      <c r="G18" s="16" t="s">
        <v>53</v>
      </c>
      <c r="H18" s="17" t="s">
        <v>10</v>
      </c>
      <c r="I18" s="22" t="s">
        <v>133</v>
      </c>
      <c r="J18" s="17" t="str">
        <f>"1267,5"</f>
        <v>1267,5</v>
      </c>
      <c r="K18" s="17" t="str">
        <f>"746,3674"</f>
        <v>746,3674</v>
      </c>
      <c r="L18" s="16" t="s">
        <v>17</v>
      </c>
    </row>
    <row r="19" spans="1:12" ht="12.75">
      <c r="A19" s="17" t="s">
        <v>8</v>
      </c>
      <c r="B19" s="16" t="s">
        <v>78</v>
      </c>
      <c r="C19" s="16" t="s">
        <v>134</v>
      </c>
      <c r="D19" s="16" t="s">
        <v>55</v>
      </c>
      <c r="E19" s="16" t="str">
        <f>"0,5813"</f>
        <v>0,5813</v>
      </c>
      <c r="F19" s="16" t="s">
        <v>9</v>
      </c>
      <c r="G19" s="16" t="s">
        <v>79</v>
      </c>
      <c r="H19" s="17" t="s">
        <v>34</v>
      </c>
      <c r="I19" s="22" t="s">
        <v>135</v>
      </c>
      <c r="J19" s="17" t="str">
        <f>"2100,0"</f>
        <v>2100,0</v>
      </c>
      <c r="K19" s="17" t="str">
        <f>"1547,8857"</f>
        <v>1547,8857</v>
      </c>
      <c r="L19" s="16" t="s">
        <v>17</v>
      </c>
    </row>
    <row r="20" spans="1:12" ht="12.75">
      <c r="A20" s="12" t="s">
        <v>8</v>
      </c>
      <c r="B20" s="11" t="s">
        <v>80</v>
      </c>
      <c r="C20" s="11" t="s">
        <v>94</v>
      </c>
      <c r="D20" s="11" t="s">
        <v>81</v>
      </c>
      <c r="E20" s="11" t="str">
        <f>"0,5850"</f>
        <v>0,5850</v>
      </c>
      <c r="F20" s="11" t="s">
        <v>9</v>
      </c>
      <c r="G20" s="11" t="s">
        <v>73</v>
      </c>
      <c r="H20" s="12" t="s">
        <v>34</v>
      </c>
      <c r="I20" s="20" t="s">
        <v>136</v>
      </c>
      <c r="J20" s="12" t="str">
        <f>"1400,0"</f>
        <v>1400,0</v>
      </c>
      <c r="K20" s="12" t="str">
        <f>"1097,5538"</f>
        <v>1097,5538</v>
      </c>
      <c r="L20" s="11" t="s">
        <v>17</v>
      </c>
    </row>
    <row r="21" ht="12.75">
      <c r="B21" s="5" t="s">
        <v>13</v>
      </c>
    </row>
    <row r="22" spans="1:11" ht="15">
      <c r="A22" s="30" t="s">
        <v>36</v>
      </c>
      <c r="B22" s="30"/>
      <c r="C22" s="31"/>
      <c r="D22" s="31"/>
      <c r="E22" s="31"/>
      <c r="F22" s="31"/>
      <c r="G22" s="31"/>
      <c r="H22" s="31"/>
      <c r="I22" s="31"/>
      <c r="J22" s="31"/>
      <c r="K22" s="31"/>
    </row>
    <row r="23" spans="1:12" ht="12.75">
      <c r="A23" s="8" t="s">
        <v>8</v>
      </c>
      <c r="B23" s="7" t="s">
        <v>37</v>
      </c>
      <c r="C23" s="7" t="s">
        <v>38</v>
      </c>
      <c r="D23" s="7" t="s">
        <v>39</v>
      </c>
      <c r="E23" s="7" t="str">
        <f>"0,5549"</f>
        <v>0,5549</v>
      </c>
      <c r="F23" s="7" t="s">
        <v>23</v>
      </c>
      <c r="G23" s="7" t="s">
        <v>24</v>
      </c>
      <c r="H23" s="8" t="s">
        <v>30</v>
      </c>
      <c r="I23" s="21" t="s">
        <v>132</v>
      </c>
      <c r="J23" s="8" t="str">
        <f>"2115,0"</f>
        <v>2115,0</v>
      </c>
      <c r="K23" s="8" t="str">
        <f>"1173,6135"</f>
        <v>1173,6135</v>
      </c>
      <c r="L23" s="7" t="s">
        <v>17</v>
      </c>
    </row>
    <row r="24" ht="12.75">
      <c r="B24" s="5" t="s">
        <v>13</v>
      </c>
    </row>
    <row r="25" spans="2:6" ht="15">
      <c r="B25" s="5" t="s">
        <v>13</v>
      </c>
      <c r="F25" s="13"/>
    </row>
    <row r="26" ht="12.75">
      <c r="B26" s="5" t="s">
        <v>13</v>
      </c>
    </row>
    <row r="27" spans="2:3" ht="18">
      <c r="B27" s="14" t="s">
        <v>40</v>
      </c>
      <c r="C27" s="14"/>
    </row>
    <row r="28" spans="2:3" ht="14.25">
      <c r="B28" s="15"/>
      <c r="C28" s="15" t="s">
        <v>41</v>
      </c>
    </row>
    <row r="29" spans="2:6" ht="15">
      <c r="B29" s="4" t="s">
        <v>42</v>
      </c>
      <c r="C29" s="4" t="s">
        <v>43</v>
      </c>
      <c r="D29" s="4" t="s">
        <v>47</v>
      </c>
      <c r="E29" s="4" t="s">
        <v>97</v>
      </c>
      <c r="F29" s="4" t="s">
        <v>137</v>
      </c>
    </row>
    <row r="30" spans="2:6" ht="12.75">
      <c r="B30" s="5" t="s">
        <v>125</v>
      </c>
      <c r="C30" s="5" t="s">
        <v>41</v>
      </c>
      <c r="D30" s="6" t="s">
        <v>44</v>
      </c>
      <c r="E30" s="6" t="s">
        <v>138</v>
      </c>
      <c r="F30" s="6" t="s">
        <v>139</v>
      </c>
    </row>
    <row r="31" spans="2:6" ht="12.75">
      <c r="B31" s="5" t="s">
        <v>67</v>
      </c>
      <c r="C31" s="5" t="s">
        <v>41</v>
      </c>
      <c r="D31" s="6" t="s">
        <v>140</v>
      </c>
      <c r="E31" s="6" t="s">
        <v>141</v>
      </c>
      <c r="F31" s="6" t="s">
        <v>142</v>
      </c>
    </row>
    <row r="32" spans="2:6" ht="12.75">
      <c r="B32" s="5" t="s">
        <v>63</v>
      </c>
      <c r="C32" s="5" t="s">
        <v>41</v>
      </c>
      <c r="D32" s="6" t="s">
        <v>45</v>
      </c>
      <c r="E32" s="6" t="s">
        <v>143</v>
      </c>
      <c r="F32" s="6" t="s">
        <v>144</v>
      </c>
    </row>
  </sheetData>
  <sheetProtection/>
  <mergeCells count="17">
    <mergeCell ref="L3:L4"/>
    <mergeCell ref="A5:K5"/>
    <mergeCell ref="A10:K10"/>
    <mergeCell ref="A13:K13"/>
    <mergeCell ref="A1:L2"/>
    <mergeCell ref="A3:A4"/>
    <mergeCell ref="C3:C4"/>
    <mergeCell ref="D3:D4"/>
    <mergeCell ref="E3:E4"/>
    <mergeCell ref="F3:F4"/>
    <mergeCell ref="G3:G4"/>
    <mergeCell ref="H3:I3"/>
    <mergeCell ref="A16:K16"/>
    <mergeCell ref="A22:K22"/>
    <mergeCell ref="B3:B4"/>
    <mergeCell ref="J3:J4"/>
    <mergeCell ref="K3:K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tabSelected="1" zoomScalePageLayoutView="0" workbookViewId="0" topLeftCell="A1">
      <selection activeCell="G25" sqref="G25"/>
    </sheetView>
  </sheetViews>
  <sheetFormatPr defaultColWidth="9.125" defaultRowHeight="12.75"/>
  <cols>
    <col min="1" max="1" width="6.75390625" style="6" bestFit="1" customWidth="1"/>
    <col min="2" max="2" width="19.25390625" style="5" bestFit="1" customWidth="1"/>
    <col min="3" max="3" width="24.125" style="5" bestFit="1" customWidth="1"/>
    <col min="4" max="4" width="20.00390625" style="5" bestFit="1" customWidth="1"/>
    <col min="5" max="5" width="9.75390625" style="5" bestFit="1" customWidth="1"/>
    <col min="6" max="6" width="21.75390625" style="5" bestFit="1" customWidth="1"/>
    <col min="7" max="7" width="29.75390625" style="5" bestFit="1" customWidth="1"/>
    <col min="8" max="8" width="10.00390625" style="6" customWidth="1"/>
    <col min="9" max="9" width="10.00390625" style="18" customWidth="1"/>
    <col min="10" max="10" width="8.125" style="6" bestFit="1" customWidth="1"/>
    <col min="11" max="11" width="9.25390625" style="6" bestFit="1" customWidth="1"/>
    <col min="12" max="12" width="14.25390625" style="5" bestFit="1" customWidth="1"/>
    <col min="13" max="16384" width="9.125" style="3" customWidth="1"/>
  </cols>
  <sheetData>
    <row r="1" spans="1:12" s="2" customFormat="1" ht="28.5" customHeight="1">
      <c r="A1" s="32" t="s">
        <v>145</v>
      </c>
      <c r="B1" s="33"/>
      <c r="C1" s="34"/>
      <c r="D1" s="34"/>
      <c r="E1" s="34"/>
      <c r="F1" s="34"/>
      <c r="G1" s="34"/>
      <c r="H1" s="34"/>
      <c r="I1" s="34"/>
      <c r="J1" s="34"/>
      <c r="K1" s="34"/>
      <c r="L1" s="35"/>
    </row>
    <row r="2" spans="1:12" s="2" customFormat="1" ht="61.5" customHeight="1" thickBot="1">
      <c r="A2" s="36"/>
      <c r="B2" s="37"/>
      <c r="C2" s="37"/>
      <c r="D2" s="37"/>
      <c r="E2" s="37"/>
      <c r="F2" s="37"/>
      <c r="G2" s="37"/>
      <c r="H2" s="37"/>
      <c r="I2" s="37"/>
      <c r="J2" s="37"/>
      <c r="K2" s="37"/>
      <c r="L2" s="38"/>
    </row>
    <row r="3" spans="1:12" s="1" customFormat="1" ht="12.75" customHeight="1">
      <c r="A3" s="39" t="s">
        <v>0</v>
      </c>
      <c r="B3" s="44" t="s">
        <v>1</v>
      </c>
      <c r="C3" s="41" t="s">
        <v>2</v>
      </c>
      <c r="D3" s="41" t="s">
        <v>3</v>
      </c>
      <c r="E3" s="43" t="s">
        <v>92</v>
      </c>
      <c r="F3" s="43" t="s">
        <v>4</v>
      </c>
      <c r="G3" s="43" t="s">
        <v>5</v>
      </c>
      <c r="H3" s="43" t="s">
        <v>96</v>
      </c>
      <c r="I3" s="43"/>
      <c r="J3" s="43" t="s">
        <v>97</v>
      </c>
      <c r="K3" s="43" t="s">
        <v>6</v>
      </c>
      <c r="L3" s="26" t="s">
        <v>7</v>
      </c>
    </row>
    <row r="4" spans="1:12" s="1" customFormat="1" ht="21" customHeight="1" thickBot="1">
      <c r="A4" s="40"/>
      <c r="B4" s="45"/>
      <c r="C4" s="42"/>
      <c r="D4" s="42"/>
      <c r="E4" s="42"/>
      <c r="F4" s="42"/>
      <c r="G4" s="42"/>
      <c r="H4" s="24" t="s">
        <v>98</v>
      </c>
      <c r="I4" s="25" t="s">
        <v>99</v>
      </c>
      <c r="J4" s="42"/>
      <c r="K4" s="42"/>
      <c r="L4" s="27"/>
    </row>
    <row r="5" spans="1:11" ht="15">
      <c r="A5" s="28" t="s">
        <v>25</v>
      </c>
      <c r="B5" s="28"/>
      <c r="C5" s="29"/>
      <c r="D5" s="29"/>
      <c r="E5" s="29"/>
      <c r="F5" s="29"/>
      <c r="G5" s="29"/>
      <c r="H5" s="29"/>
      <c r="I5" s="29"/>
      <c r="J5" s="29"/>
      <c r="K5" s="29"/>
    </row>
    <row r="6" spans="1:12" ht="12.75">
      <c r="A6" s="8" t="s">
        <v>8</v>
      </c>
      <c r="B6" s="7" t="s">
        <v>146</v>
      </c>
      <c r="C6" s="7" t="s">
        <v>147</v>
      </c>
      <c r="D6" s="7" t="s">
        <v>148</v>
      </c>
      <c r="E6" s="7" t="str">
        <f>"0,6612"</f>
        <v>0,6612</v>
      </c>
      <c r="F6" s="7" t="s">
        <v>9</v>
      </c>
      <c r="G6" s="7" t="s">
        <v>24</v>
      </c>
      <c r="H6" s="8" t="s">
        <v>15</v>
      </c>
      <c r="I6" s="21" t="s">
        <v>113</v>
      </c>
      <c r="J6" s="8" t="str">
        <f>"1920,0"</f>
        <v>1920,0</v>
      </c>
      <c r="K6" s="8" t="str">
        <f>"1269,5040"</f>
        <v>1269,5040</v>
      </c>
      <c r="L6" s="7" t="s">
        <v>17</v>
      </c>
    </row>
    <row r="7" ht="12.75">
      <c r="B7" s="5" t="s">
        <v>13</v>
      </c>
    </row>
    <row r="8" spans="1:11" ht="15">
      <c r="A8" s="30" t="s">
        <v>32</v>
      </c>
      <c r="B8" s="30"/>
      <c r="C8" s="31"/>
      <c r="D8" s="31"/>
      <c r="E8" s="31"/>
      <c r="F8" s="31"/>
      <c r="G8" s="31"/>
      <c r="H8" s="31"/>
      <c r="I8" s="31"/>
      <c r="J8" s="31"/>
      <c r="K8" s="31"/>
    </row>
    <row r="9" spans="1:12" ht="12.75">
      <c r="A9" s="10" t="s">
        <v>8</v>
      </c>
      <c r="B9" s="9" t="s">
        <v>149</v>
      </c>
      <c r="C9" s="9" t="s">
        <v>150</v>
      </c>
      <c r="D9" s="9" t="s">
        <v>151</v>
      </c>
      <c r="E9" s="9" t="str">
        <f>"0,6340"</f>
        <v>0,6340</v>
      </c>
      <c r="F9" s="9" t="s">
        <v>9</v>
      </c>
      <c r="G9" s="9" t="s">
        <v>85</v>
      </c>
      <c r="H9" s="10" t="s">
        <v>16</v>
      </c>
      <c r="I9" s="19" t="s">
        <v>152</v>
      </c>
      <c r="J9" s="10" t="str">
        <f>"5015,0"</f>
        <v>5015,0</v>
      </c>
      <c r="K9" s="10" t="str">
        <f>"3179,5100"</f>
        <v>3179,5100</v>
      </c>
      <c r="L9" s="9" t="s">
        <v>17</v>
      </c>
    </row>
    <row r="10" spans="1:12" ht="12.75">
      <c r="A10" s="17" t="s">
        <v>26</v>
      </c>
      <c r="B10" s="16" t="s">
        <v>50</v>
      </c>
      <c r="C10" s="16" t="s">
        <v>51</v>
      </c>
      <c r="D10" s="16" t="s">
        <v>52</v>
      </c>
      <c r="E10" s="16" t="str">
        <f>"0,6141"</f>
        <v>0,6141</v>
      </c>
      <c r="F10" s="16" t="s">
        <v>9</v>
      </c>
      <c r="G10" s="16" t="s">
        <v>53</v>
      </c>
      <c r="H10" s="17" t="s">
        <v>20</v>
      </c>
      <c r="I10" s="22" t="s">
        <v>153</v>
      </c>
      <c r="J10" s="17" t="str">
        <f>"2970,0"</f>
        <v>2970,0</v>
      </c>
      <c r="K10" s="17" t="str">
        <f>"1824,0255"</f>
        <v>1824,0255</v>
      </c>
      <c r="L10" s="16" t="s">
        <v>17</v>
      </c>
    </row>
    <row r="11" spans="1:12" ht="12.75">
      <c r="A11" s="17" t="s">
        <v>31</v>
      </c>
      <c r="B11" s="16" t="s">
        <v>82</v>
      </c>
      <c r="C11" s="16" t="s">
        <v>83</v>
      </c>
      <c r="D11" s="16" t="s">
        <v>84</v>
      </c>
      <c r="E11" s="16" t="str">
        <f>"0,6137"</f>
        <v>0,6137</v>
      </c>
      <c r="F11" s="16" t="s">
        <v>9</v>
      </c>
      <c r="G11" s="16" t="s">
        <v>24</v>
      </c>
      <c r="H11" s="17" t="s">
        <v>20</v>
      </c>
      <c r="I11" s="22" t="s">
        <v>11</v>
      </c>
      <c r="J11" s="17" t="str">
        <f>"2700,0"</f>
        <v>2700,0</v>
      </c>
      <c r="K11" s="17" t="str">
        <f>"1657,1249"</f>
        <v>1657,1249</v>
      </c>
      <c r="L11" s="16" t="s">
        <v>17</v>
      </c>
    </row>
    <row r="12" spans="1:12" ht="12.75">
      <c r="A12" s="12" t="s">
        <v>62</v>
      </c>
      <c r="B12" s="11" t="s">
        <v>154</v>
      </c>
      <c r="C12" s="11" t="s">
        <v>155</v>
      </c>
      <c r="D12" s="11" t="s">
        <v>156</v>
      </c>
      <c r="E12" s="11" t="str">
        <f>"0,6354"</f>
        <v>0,6354</v>
      </c>
      <c r="F12" s="11" t="s">
        <v>9</v>
      </c>
      <c r="G12" s="11" t="s">
        <v>28</v>
      </c>
      <c r="H12" s="12" t="s">
        <v>16</v>
      </c>
      <c r="I12" s="20" t="s">
        <v>124</v>
      </c>
      <c r="J12" s="12" t="str">
        <f>"2295,0"</f>
        <v>2295,0</v>
      </c>
      <c r="K12" s="12" t="str">
        <f>"1458,2430"</f>
        <v>1458,2430</v>
      </c>
      <c r="L12" s="11" t="s">
        <v>29</v>
      </c>
    </row>
    <row r="13" ht="12.75">
      <c r="B13" s="5" t="s">
        <v>13</v>
      </c>
    </row>
    <row r="14" spans="1:11" ht="15">
      <c r="A14" s="30" t="s">
        <v>33</v>
      </c>
      <c r="B14" s="30"/>
      <c r="C14" s="31"/>
      <c r="D14" s="31"/>
      <c r="E14" s="31"/>
      <c r="F14" s="31"/>
      <c r="G14" s="31"/>
      <c r="H14" s="31"/>
      <c r="I14" s="31"/>
      <c r="J14" s="31"/>
      <c r="K14" s="31"/>
    </row>
    <row r="15" spans="1:12" ht="12.75">
      <c r="A15" s="8" t="s">
        <v>8</v>
      </c>
      <c r="B15" s="7" t="s">
        <v>157</v>
      </c>
      <c r="C15" s="7" t="s">
        <v>158</v>
      </c>
      <c r="D15" s="7" t="s">
        <v>54</v>
      </c>
      <c r="E15" s="7" t="str">
        <f>"0,5925"</f>
        <v>0,5925</v>
      </c>
      <c r="F15" s="7" t="s">
        <v>9</v>
      </c>
      <c r="G15" s="7" t="s">
        <v>159</v>
      </c>
      <c r="H15" s="8" t="s">
        <v>10</v>
      </c>
      <c r="I15" s="21" t="s">
        <v>11</v>
      </c>
      <c r="J15" s="8" t="str">
        <f>"2925,0"</f>
        <v>2925,0</v>
      </c>
      <c r="K15" s="8" t="str">
        <f>"1733,2087"</f>
        <v>1733,2087</v>
      </c>
      <c r="L15" s="7" t="s">
        <v>17</v>
      </c>
    </row>
    <row r="16" ht="12.75">
      <c r="B16" s="5" t="s">
        <v>13</v>
      </c>
    </row>
    <row r="17" spans="1:11" ht="15">
      <c r="A17" s="30" t="s">
        <v>35</v>
      </c>
      <c r="B17" s="30"/>
      <c r="C17" s="31"/>
      <c r="D17" s="31"/>
      <c r="E17" s="31"/>
      <c r="F17" s="31"/>
      <c r="G17" s="31"/>
      <c r="H17" s="31"/>
      <c r="I17" s="31"/>
      <c r="J17" s="31"/>
      <c r="K17" s="31"/>
    </row>
    <row r="18" spans="1:12" ht="12.75">
      <c r="A18" s="8" t="s">
        <v>8</v>
      </c>
      <c r="B18" s="7" t="s">
        <v>160</v>
      </c>
      <c r="C18" s="7" t="s">
        <v>161</v>
      </c>
      <c r="D18" s="7" t="s">
        <v>162</v>
      </c>
      <c r="E18" s="7" t="str">
        <f>"0,5776"</f>
        <v>0,5776</v>
      </c>
      <c r="F18" s="7" t="s">
        <v>9</v>
      </c>
      <c r="G18" s="7" t="s">
        <v>57</v>
      </c>
      <c r="H18" s="8" t="s">
        <v>61</v>
      </c>
      <c r="I18" s="21" t="s">
        <v>163</v>
      </c>
      <c r="J18" s="8" t="str">
        <f>"2255,0"</f>
        <v>2255,0</v>
      </c>
      <c r="K18" s="8" t="str">
        <f>"1302,4880"</f>
        <v>1302,4880</v>
      </c>
      <c r="L18" s="7" t="s">
        <v>164</v>
      </c>
    </row>
    <row r="19" ht="12.75">
      <c r="B19" s="5" t="s">
        <v>13</v>
      </c>
    </row>
    <row r="20" spans="1:11" ht="15">
      <c r="A20" s="30" t="s">
        <v>36</v>
      </c>
      <c r="B20" s="30"/>
      <c r="C20" s="31"/>
      <c r="D20" s="31"/>
      <c r="E20" s="31"/>
      <c r="F20" s="31"/>
      <c r="G20" s="31"/>
      <c r="H20" s="31"/>
      <c r="I20" s="31"/>
      <c r="J20" s="31"/>
      <c r="K20" s="31"/>
    </row>
    <row r="21" spans="1:12" ht="12.75">
      <c r="A21" s="8" t="s">
        <v>8</v>
      </c>
      <c r="B21" s="7" t="s">
        <v>86</v>
      </c>
      <c r="C21" s="7" t="s">
        <v>87</v>
      </c>
      <c r="D21" s="7" t="s">
        <v>88</v>
      </c>
      <c r="E21" s="7" t="str">
        <f>"0,5540"</f>
        <v>0,5540</v>
      </c>
      <c r="F21" s="7" t="s">
        <v>9</v>
      </c>
      <c r="G21" s="7" t="s">
        <v>89</v>
      </c>
      <c r="H21" s="8" t="s">
        <v>30</v>
      </c>
      <c r="I21" s="21" t="s">
        <v>165</v>
      </c>
      <c r="J21" s="8" t="str">
        <f>"1880,0"</f>
        <v>1880,0</v>
      </c>
      <c r="K21" s="8" t="str">
        <f>"1041,4260"</f>
        <v>1041,4260</v>
      </c>
      <c r="L21" s="7" t="s">
        <v>17</v>
      </c>
    </row>
    <row r="22" ht="12.75">
      <c r="B22" s="5" t="s">
        <v>13</v>
      </c>
    </row>
    <row r="23" spans="2:6" ht="15">
      <c r="B23" s="5" t="s">
        <v>13</v>
      </c>
      <c r="F23" s="13"/>
    </row>
    <row r="24" ht="12.75">
      <c r="B24" s="5" t="s">
        <v>13</v>
      </c>
    </row>
    <row r="25" spans="2:3" ht="18">
      <c r="B25" s="14" t="s">
        <v>40</v>
      </c>
      <c r="C25" s="14"/>
    </row>
    <row r="26" spans="2:3" ht="15">
      <c r="B26" s="23" t="s">
        <v>46</v>
      </c>
      <c r="C26" s="23"/>
    </row>
    <row r="27" spans="2:3" ht="14.25">
      <c r="B27" s="15"/>
      <c r="C27" s="15" t="s">
        <v>41</v>
      </c>
    </row>
    <row r="28" spans="2:6" ht="15">
      <c r="B28" s="4" t="s">
        <v>42</v>
      </c>
      <c r="C28" s="4" t="s">
        <v>43</v>
      </c>
      <c r="D28" s="4" t="s">
        <v>47</v>
      </c>
      <c r="E28" s="4" t="s">
        <v>97</v>
      </c>
      <c r="F28" s="4" t="s">
        <v>137</v>
      </c>
    </row>
    <row r="29" spans="2:6" ht="12.75">
      <c r="B29" s="5" t="s">
        <v>149</v>
      </c>
      <c r="C29" s="5" t="s">
        <v>41</v>
      </c>
      <c r="D29" s="6" t="s">
        <v>140</v>
      </c>
      <c r="E29" s="6" t="s">
        <v>166</v>
      </c>
      <c r="F29" s="6" t="s">
        <v>167</v>
      </c>
    </row>
    <row r="30" spans="2:6" ht="12.75">
      <c r="B30" s="5" t="s">
        <v>50</v>
      </c>
      <c r="C30" s="5" t="s">
        <v>41</v>
      </c>
      <c r="D30" s="6" t="s">
        <v>140</v>
      </c>
      <c r="E30" s="6" t="s">
        <v>168</v>
      </c>
      <c r="F30" s="6" t="s">
        <v>169</v>
      </c>
    </row>
    <row r="31" spans="2:6" ht="12.75">
      <c r="B31" s="5" t="s">
        <v>157</v>
      </c>
      <c r="C31" s="5" t="s">
        <v>41</v>
      </c>
      <c r="D31" s="6" t="s">
        <v>48</v>
      </c>
      <c r="E31" s="6" t="s">
        <v>170</v>
      </c>
      <c r="F31" s="6" t="s">
        <v>171</v>
      </c>
    </row>
    <row r="32" ht="12.75">
      <c r="B32" s="5" t="s">
        <v>13</v>
      </c>
    </row>
  </sheetData>
  <sheetProtection/>
  <mergeCells count="17">
    <mergeCell ref="A1:L2"/>
    <mergeCell ref="H3:I3"/>
    <mergeCell ref="A3:A4"/>
    <mergeCell ref="C3:C4"/>
    <mergeCell ref="D3:D4"/>
    <mergeCell ref="L3:L4"/>
    <mergeCell ref="G3:G4"/>
    <mergeCell ref="F3:F4"/>
    <mergeCell ref="A17:K17"/>
    <mergeCell ref="A20:K20"/>
    <mergeCell ref="B3:B4"/>
    <mergeCell ref="E3:E4"/>
    <mergeCell ref="J3:J4"/>
    <mergeCell ref="K3:K4"/>
    <mergeCell ref="A5:K5"/>
    <mergeCell ref="A8:K8"/>
    <mergeCell ref="A14:K14"/>
  </mergeCells>
  <printOptions/>
  <pageMargins left="0.1968503937007874" right="0.4724409448818898" top="0.4330708661417323" bottom="0.4724409448818898" header="0.5118110236220472" footer="0.5118110236220472"/>
  <pageSetup fitToHeight="100" fitToWidth="1" horizontalDpi="300" verticalDpi="300" orientation="landscape" scale="58" r:id="rId1"/>
  <headerFooter alignWithMargins="0">
    <oddFooter>&amp;L&amp;G&amp;R&amp;D&amp;T&amp;P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Tomchin</dc:creator>
  <cp:keywords/>
  <dc:description/>
  <cp:lastModifiedBy>Girard</cp:lastModifiedBy>
  <dcterms:created xsi:type="dcterms:W3CDTF">2002-06-16T13:36:44Z</dcterms:created>
  <dcterms:modified xsi:type="dcterms:W3CDTF">2019-05-28T12:55:19Z</dcterms:modified>
  <cp:category/>
  <cp:version/>
  <cp:contentType/>
  <cp:contentStatus/>
</cp:coreProperties>
</file>